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SICONV CONVÊNIOS\CONVÊNIO 90471 2020\INSERIDOS NA PLATAFORMA\"/>
    </mc:Choice>
  </mc:AlternateContent>
  <bookViews>
    <workbookView xWindow="0" yWindow="0" windowWidth="24000" windowHeight="9135" activeTab="3"/>
  </bookViews>
  <sheets>
    <sheet name="PRELIMINA-DEMOLI." sheetId="7" r:id="rId1"/>
    <sheet name="REVEST. PISOS, PINTURA" sheetId="1" r:id="rId2"/>
    <sheet name="VEDAÇÃO E COBERTURA" sheetId="8" r:id="rId3"/>
    <sheet name="ESQUADRIAS" sheetId="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c">[1]SID_NI_5!#REF!</definedName>
    <definedName name="\p">[1]SID_NI_5!#REF!</definedName>
    <definedName name="___CCM30">#REF!</definedName>
    <definedName name="___la2">#REF!</definedName>
    <definedName name="___PCM30">#REF!</definedName>
    <definedName name="___PLA2">#REF!</definedName>
    <definedName name="___PTB10">#REF!</definedName>
    <definedName name="___TB10">#REF!</definedName>
    <definedName name="___TCB4">[2]TLCB5!$I$31</definedName>
    <definedName name="___TCM30">'[3]Mat. Bet.'!$F$25</definedName>
    <definedName name="___TOT6">#REF!</definedName>
    <definedName name="___TOT7">#REF!</definedName>
    <definedName name="___TSD2">#REF!</definedName>
    <definedName name="__CAP20">#REF!</definedName>
    <definedName name="__CCM30">#REF!</definedName>
    <definedName name="__DAR02">[4]Serviços!#REF!</definedName>
    <definedName name="__EDA01">[4]Serviços!#REF!</definedName>
    <definedName name="__HCB5">[5]COMPMOTSER!$H$76</definedName>
    <definedName name="__la2">#REF!</definedName>
    <definedName name="__MFC01">[4]Serviços!#REF!</definedName>
    <definedName name="__PCB5">'[4]Serv. Adm.'!$H$297</definedName>
    <definedName name="__PCM30">#REF!</definedName>
    <definedName name="__PLA2">#REF!</definedName>
    <definedName name="__PM334">'[5]MAT PLACA'!$E$3</definedName>
    <definedName name="__PM335">'[5]MAT PLACA'!$E$4</definedName>
    <definedName name="__PM346">'[5]MAT PLACA'!$E$5</definedName>
    <definedName name="__PM406">'[5]MAT PLACA'!$E$6</definedName>
    <definedName name="__PM412">'[5]MAT PLACA'!$E$7</definedName>
    <definedName name="__PM609">'[5]MAT PLACA'!$E$8</definedName>
    <definedName name="__PM970">'[5]MAT PLACA'!$E$9</definedName>
    <definedName name="__PTB10">#REF!</definedName>
    <definedName name="__TB10">#REF!</definedName>
    <definedName name="__TCB10">[4]Serviços!$G$58</definedName>
    <definedName name="__TCB4">[2]TLCB5!$I$31</definedName>
    <definedName name="__TCM30">'[3]Mat. Bet.'!$F$25</definedName>
    <definedName name="__TLB10">[4]Serviços!#REF!</definedName>
    <definedName name="__TLB5">[4]Serviços!$G$54</definedName>
    <definedName name="__TLC4">[4]Serviços!$G$56</definedName>
    <definedName name="__TOT1">#REF!</definedName>
    <definedName name="__TOT2">#REF!</definedName>
    <definedName name="__TOT3">#REF!</definedName>
    <definedName name="__TOT4">#REF!</definedName>
    <definedName name="__TOT5">#REF!</definedName>
    <definedName name="__TOT6">#REF!</definedName>
    <definedName name="__TOT7">#REF!</definedName>
    <definedName name="__TSD2">#REF!</definedName>
    <definedName name="_3">#REF!</definedName>
    <definedName name="_AC">[6]BDI!$F$7</definedName>
    <definedName name="_AC_2">#REF!</definedName>
    <definedName name="_BDI">#REF!</definedName>
    <definedName name="_BDI_1">#REF!</definedName>
    <definedName name="_BDI_2">#REF!</definedName>
    <definedName name="_CAP20">#REF!</definedName>
    <definedName name="_DAR02">[4]Serviços!#REF!</definedName>
    <definedName name="_DF">[6]BDI!$F$10</definedName>
    <definedName name="_DF_2">#REF!</definedName>
    <definedName name="_EDA01">[4]Serviços!#REF!</definedName>
    <definedName name="_HCB5">[5]COMPMOTSER!$H$76</definedName>
    <definedName name="_I">[6]BDI!$F$12</definedName>
    <definedName name="_I_2">#REF!</definedName>
    <definedName name="_L">[6]BDI!$F$11</definedName>
    <definedName name="_L_2">#REF!</definedName>
    <definedName name="_MFC01">[4]Serviços!#REF!</definedName>
    <definedName name="_PCB5">'[4]Serv. Adm.'!$H$297</definedName>
    <definedName name="_PF2">'[7]Esquadria-cal de áreas'!#REF!</definedName>
    <definedName name="_PM2">'[7]Esquadria-cal de áreas'!#REF!</definedName>
    <definedName name="_PM3">'[7]Esquadria-cal de áreas'!#REF!</definedName>
    <definedName name="_PM334">'[5]MAT PLACA'!$E$3</definedName>
    <definedName name="_PM335">'[5]MAT PLACA'!$E$4</definedName>
    <definedName name="_PM346">'[5]MAT PLACA'!$E$5</definedName>
    <definedName name="_PM406">'[5]MAT PLACA'!$E$6</definedName>
    <definedName name="_PM412">'[5]MAT PLACA'!$E$7</definedName>
    <definedName name="_PM609">'[5]MAT PLACA'!$E$8</definedName>
    <definedName name="_PM970">'[5]MAT PLACA'!$E$9</definedName>
    <definedName name="_PO1">'[7]Esquadria-cal de áreas'!#REF!</definedName>
    <definedName name="_R">[6]BDI!$F$9</definedName>
    <definedName name="_R_2">#REF!</definedName>
    <definedName name="_S">[6]BDI!$F$8</definedName>
    <definedName name="_S_2">#REF!</definedName>
    <definedName name="_TCB10">[4]Serviços!$G$58</definedName>
    <definedName name="_TLB10">[4]Serviços!#REF!</definedName>
    <definedName name="_TLB5">[4]Serviços!$G$54</definedName>
    <definedName name="_TLC4">[4]Serviços!$G$56</definedName>
    <definedName name="_TOT1">#REF!</definedName>
    <definedName name="_TOT2">#REF!</definedName>
    <definedName name="_TOT3">#REF!</definedName>
    <definedName name="_TOT4">#REF!</definedName>
    <definedName name="_TOT5">#REF!</definedName>
    <definedName name="a">#REF!</definedName>
    <definedName name="AÇOCA25">[8]AUXILIARES!$H$57</definedName>
    <definedName name="AÇOCA50">[8]AUXILIARES!$H$137</definedName>
    <definedName name="AÇOCA60">[8]AUXILIARES!$H$217</definedName>
    <definedName name="ADAS">[1]SID_NI_5!#REF!</definedName>
    <definedName name="AMATJAZ">[4]Serv.Aux.!$H$777</definedName>
    <definedName name="ANT">#REF!</definedName>
    <definedName name="_xlnm.Print_Area" localSheetId="3">ESQUADRIAS!$A$1:$L$77</definedName>
    <definedName name="_xlnm.Print_Area" localSheetId="1">'REVEST. PISOS, PINTURA'!$A$1:$AI$77</definedName>
    <definedName name="AREACANTEIRO">[4]Instalação!$O$32</definedName>
    <definedName name="AREAMICRO0.8">#REF!</definedName>
    <definedName name="AREIAC">[8]AUXILIARES!$H$297</definedName>
    <definedName name="ARMADURA">[4]Serviços!$G$18</definedName>
    <definedName name="ARRUMADA">[4]Serviços!$G$22</definedName>
    <definedName name="AUTO">#REF!</definedName>
    <definedName name="AUTOMOVEL">[5]COMPAUTO!$H$38</definedName>
    <definedName name="AUXC18CLACBC">[8]AUXILIARES!$H$697</definedName>
    <definedName name="AUXC18GCACBC">[8]AUXILIARES!$H$1097</definedName>
    <definedName name="AUXC18TUBOACBC">[8]AUXILIARES!$H$777</definedName>
    <definedName name="AUXFABRICGCACBC">[8]AUXILIARES!$H$1017</definedName>
    <definedName name="AUXFPCCA50">[8]AUXILIARES!$H$937</definedName>
    <definedName name="AUXFPCCA60">[8]AUXILIARES!$H$857</definedName>
    <definedName name="AUXTUBO100ACBC">[8]AUXILIARES!#REF!</definedName>
    <definedName name="AUXTUBO60ACBC">[8]AUXILIARES!$H$1177</definedName>
    <definedName name="AXSADADF">[9]ORÇAMENTO!#REF!</definedName>
    <definedName name="AZXCA">[1]SID_NI_5!#REF!</definedName>
    <definedName name="_xlnm.Database">#REF!</definedName>
    <definedName name="BDI">#REF!</definedName>
    <definedName name="BDI_1">[10]ORÇAMENTO!$J$6</definedName>
    <definedName name="BDI_2">[11]ORÇAMENTO!$I$8</definedName>
    <definedName name="BDII">[6]ORÇAMENTO!#REF!</definedName>
    <definedName name="Bianca">#REF!</definedName>
    <definedName name="BOLETIM">#REF!</definedName>
    <definedName name="BR">'[2]DADOS GERAIS'!$C$6</definedName>
    <definedName name="BRITAC">[8]AUXILIARES!$H$377</definedName>
    <definedName name="BRITAREM">[4]Serviços!$G$12</definedName>
    <definedName name="BU">[5]INVENTÁRIO!$E$46</definedName>
    <definedName name="CAI">#REF!</definedName>
    <definedName name="CAIAÇÃO">[4]Serviços!$G$40</definedName>
    <definedName name="CAMINHAO">[4]Serviços!$G$63</definedName>
    <definedName name="CAPINA">[4]Serviços!$G$48</definedName>
    <definedName name="CAPINAMANUAL">'[8]CONSERVA ROTINEIRA'!$H$1817</definedName>
    <definedName name="CAPSD">'[8]MB VIAB.'!$E$3</definedName>
    <definedName name="CAPSUL">'[8]MB VIAB.'!$F$3</definedName>
    <definedName name="CARMADURA">'[8]SERVIÇOS AUX'!$H$297</definedName>
    <definedName name="CARRO">[4]Serviços!$G$59</definedName>
    <definedName name="cavalomec">[4]Veíc.!$H$137</definedName>
    <definedName name="CCARR">#REF!</definedName>
    <definedName name="CCARRO">[8]TRANSPORTE!$H$537</definedName>
    <definedName name="CCBASC5">[8]ADM!$H$297</definedName>
    <definedName name="CCICLÓPICO">[8]Serviços!$G$58</definedName>
    <definedName name="CCP">#REF!</definedName>
    <definedName name="CD">#REF!</definedName>
    <definedName name="CDF">#REF!</definedName>
    <definedName name="CDSS03BC">'[8]CONS. EMERG'!$H$217</definedName>
    <definedName name="CENCARREGADO">[8]ADM!$H$57</definedName>
    <definedName name="CFFF">#REF!</definedName>
    <definedName name="CFORMA">'[8]SERVIÇOS AUX'!$H$377</definedName>
    <definedName name="CICLÓPICO">'[8]SERVIÇOS AUX'!$H$137</definedName>
    <definedName name="CLAG">'[8]CONSERVA ROTINEIRA'!$H$1737</definedName>
    <definedName name="CMN">#REF!</definedName>
    <definedName name="CMOTOSSERRA">[8]ADM!$H$217</definedName>
    <definedName name="CMSD">'[8]MB VIAB.'!$E$4</definedName>
    <definedName name="CMSUL">'[8]MB VIAB.'!$F$4</definedName>
    <definedName name="CMUDAS">'[8]SERVIÇOS AUX'!#REF!</definedName>
    <definedName name="comp">#REF!</definedName>
    <definedName name="CONCR">[4]Serviços!$G$17</definedName>
    <definedName name="CONCRETO">'[8]SERVIÇOS AUX'!$H$217</definedName>
    <definedName name="CONCRETOCIMENTO">[8]Serviços!$G$59</definedName>
    <definedName name="CONTRATO">[12]APONT!$B$5:$G$426</definedName>
    <definedName name="CORDEFMB">'[8]CONSERVA ROTINEIRA'!$H$697</definedName>
    <definedName name="CPL">'[8]CONSERVA ROTINEIRA'!$H$217</definedName>
    <definedName name="CRECREVMBUQ">'[8]CONSERVA ROTINEIRA'!$H$297</definedName>
    <definedName name="CRETRO">[8]ADM!$H$377</definedName>
    <definedName name="_xlnm.Criteria">#REF!</definedName>
    <definedName name="Cronograma">[13]APONT!$B$5:$G$426</definedName>
    <definedName name="cs">#REF!</definedName>
    <definedName name="CSA">#REF!</definedName>
    <definedName name="CSERVENTE">[8]ADM!$H$137</definedName>
    <definedName name="CST">#REF!</definedName>
    <definedName name="CTCC4P">[8]TRANSPORTE!$H$377</definedName>
    <definedName name="CTCCB10P">[8]TRANSPORTE!$H$457</definedName>
    <definedName name="CTLB5P">[8]TRANSPORTE!$H$57</definedName>
    <definedName name="CTLC4P">[8]TRANSPORTE!$H$297</definedName>
    <definedName name="CTLCB10P">[8]TRANSPORTE!$H$217</definedName>
    <definedName name="CTLMR">[8]TRANSPORTE!$H$137</definedName>
    <definedName name="CUB">[4]Invent.!$E$33</definedName>
    <definedName name="D">[1]SID_NI_5!#REF!</definedName>
    <definedName name="DA">[5]INVENTÁRIO!$E$39</definedName>
    <definedName name="DATA">[4]Invent.!$E$31</definedName>
    <definedName name="DB">[4]Serviços!$G$37</definedName>
    <definedName name="DBU">#REF!</definedName>
    <definedName name="DCA">#REF!</definedName>
    <definedName name="des">#REF!</definedName>
    <definedName name="DESCONTO">[14]ORÇAMENTO!$K$7</definedName>
    <definedName name="DESTOC15">[4]Serviços!$G$51</definedName>
    <definedName name="DESTOC15A30">'[8]CONSERVA ROTINEIRA'!$H$1897</definedName>
    <definedName name="DESTOC30">[4]Serviços!$G$52</definedName>
    <definedName name="DFFFF">[15]ORÇAMENTO!$I$7</definedName>
    <definedName name="DIA">'[2]DADOS GERAIS'!$C$15</definedName>
    <definedName name="DISTA">[4]Invent.!$G$21</definedName>
    <definedName name="DISTAMBUQ">[4]Invent.!$G$24</definedName>
    <definedName name="distcg">[8]Invent.!$G$33</definedName>
    <definedName name="DISTL">[4]Invent.!$G$23</definedName>
    <definedName name="DISTP">[4]Invent.!$G$22</definedName>
    <definedName name="DMT">[4]Invent.!$G$20</definedName>
    <definedName name="DMTMICRO0.8">#REF!</definedName>
    <definedName name="DMTMICRO1.5">'[8]MICRO 1.5'!$H$36</definedName>
    <definedName name="DSS03BC">[8]Serviços!$G$52</definedName>
    <definedName name="EA">#REF!</definedName>
    <definedName name="EJ">#REF!</definedName>
    <definedName name="EMN">#REF!</definedName>
    <definedName name="ENCARREGADO">[4]Serviços!$G$60</definedName>
    <definedName name="ENG">[8]Invent.!$B$13</definedName>
    <definedName name="ESC1CAT">[4]Serviços!$G$21</definedName>
    <definedName name="ESCAVJAZIDA">[8]AUXILIARES!$H$617</definedName>
    <definedName name="ESCAVMAT1CAT">'[8]SERVIÇOS AUX'!$H$537</definedName>
    <definedName name="ESCAVMECVAL1CAT">'[8]SERVIÇOS AUX'!$H$617</definedName>
    <definedName name="Eu">#REF!</definedName>
    <definedName name="EXPJAZIDA">[8]AUXILIARES!$H$537</definedName>
    <definedName name="EXT">'[2]DADOS GERAIS'!$C$10</definedName>
    <definedName name="EXTE">[5]INVENTÁRIO!$B$27</definedName>
    <definedName name="extenção">#REF!</definedName>
    <definedName name="FE">#REF!</definedName>
    <definedName name="FORMA">[4]Serviços!$G$19</definedName>
    <definedName name="FRESA">[8]Serviços!$G$24</definedName>
    <definedName name="FRESADESC">'[8]CONSERVA ROTINEIRA'!$H$777</definedName>
    <definedName name="FRESAGEM">[4]Serviços!$G$31</definedName>
    <definedName name="GGFF">#REF!</definedName>
    <definedName name="GI">'[4]Serv. Adm.'!$H$457</definedName>
    <definedName name="GP">#REF!</definedName>
    <definedName name="GRAMADA">[4]Serviços!$G$47</definedName>
    <definedName name="GRAMAREPLANTIO">[8]AUXILIARES!#REF!</definedName>
    <definedName name="HENC">[5]COMPSERVENC!$H$76</definedName>
    <definedName name="HJUM">#REF!</definedName>
    <definedName name="HMOTO">[5]COMPMOTSER!$H$38</definedName>
    <definedName name="HSERV">[5]COMPSERVENC!$H$38</definedName>
    <definedName name="IMP">#REF!</definedName>
    <definedName name="IMPR">[4]Serviços!#REF!</definedName>
    <definedName name="IMPRIMA">'[8]CONSERVA ROTINEIRA'!#REF!</definedName>
    <definedName name="IMPRIMAÇÃO">#REF!</definedName>
    <definedName name="Instal_ligação_provisória_elétrica_baixa_tensão_p_cant_obra_obra_INSTALACAO_PROVISORIA_DE_LUZ_E_FORCA__UN" comment="UN">'[16]ORÇAMENTO RAS'!#REF!</definedName>
    <definedName name="INSTALAÇÃO">[4]Instalação!$T$34</definedName>
    <definedName name="JOGADA">[4]Serviços!$G$23</definedName>
    <definedName name="Kincc">#REF!</definedName>
    <definedName name="Koae">#REF!</definedName>
    <definedName name="Kp">#REF!</definedName>
    <definedName name="Kt">#REF!</definedName>
    <definedName name="LB">[4]Serviços!$G$36</definedName>
    <definedName name="LBU">#REF!</definedName>
    <definedName name="LDA">#REF!</definedName>
    <definedName name="LEIVAS">[4]Serviços!$G$25</definedName>
    <definedName name="LIMPJAZIDA">[8]AUXILIARES!$H$457</definedName>
    <definedName name="LIXO">[1]SID_NI_5!#REF!</definedName>
    <definedName name="LOC">#REF!</definedName>
    <definedName name="LOCAL">[2]TLCB5!#REF!</definedName>
    <definedName name="LP">[4]Serviços!$G$20</definedName>
    <definedName name="LPS">[4]Serviços!$G$38</definedName>
    <definedName name="LPTE">#REF!</definedName>
    <definedName name="LSMF">#REF!</definedName>
    <definedName name="LVC">#REF!</definedName>
    <definedName name="LVD">'[8]CONSERVA ROTINEIRA'!$H$1017</definedName>
    <definedName name="MACAP50">[4]Comparativo!$G$26</definedName>
    <definedName name="MACM30">[4]Comparativo!$G$27</definedName>
    <definedName name="MAEMULFLEX">[4]Comparativo!$G$32</definedName>
    <definedName name="MARR1C">[4]Comparativo!$G$28</definedName>
    <definedName name="MARR1CP">[4]Comparativo!$G$29</definedName>
    <definedName name="MARR2CP">[17]Plan1!$G$35</definedName>
    <definedName name="MAT">[8]Invent.!$B$14</definedName>
    <definedName name="MBF">#REF!</definedName>
    <definedName name="MBQ">#REF!</definedName>
    <definedName name="MBQA">#REF!</definedName>
    <definedName name="MBQT">#REF!</definedName>
    <definedName name="MBUQ">[4]Serviços!$G$16</definedName>
    <definedName name="MBUQACBC">'[8]SERVIÇOS AUX'!$H$57</definedName>
    <definedName name="MD">#REF!</definedName>
    <definedName name="MEMORIA">[1]SID_NI_5!#REF!</definedName>
    <definedName name="MF">[5]INVENTÁRIO!$E$38</definedName>
    <definedName name="MICRO0.8">[8]Serviços!#REF!</definedName>
    <definedName name="MICRO0.8BC">[8]PREVENTIVA!#REF!</definedName>
    <definedName name="MICRO1.5">[4]Serviços!$G$53</definedName>
    <definedName name="MICRO1.5BC">[8]PREVENTIVA!$H$59</definedName>
    <definedName name="MOBILIZAÇÃO">[8]Mobiliz.!$I$53</definedName>
    <definedName name="MOTOSERRA">[4]Serviços!$G$64</definedName>
    <definedName name="MPACAP">'[8]MB VIAB.'!$E$44</definedName>
    <definedName name="MPACM">'[8]MB VIAB.'!$E$45</definedName>
    <definedName name="MPARL1CE">'[8]MB VIAB.'!$E$47</definedName>
    <definedName name="MPARR1C">'[8]MB VIAB.'!$E$46</definedName>
    <definedName name="MPTCAP">'[8]MB VIAB.'!$G$44</definedName>
    <definedName name="MPTCM">'[8]MB VIAB.'!$G$45</definedName>
    <definedName name="MPTRL1CE">'[8]MB VIAB.'!$G$47</definedName>
    <definedName name="MPTRR1C">'[8]MB VIAB.'!$G$46</definedName>
    <definedName name="MSICRO">[5]INVENTÁRIO!$B$1</definedName>
    <definedName name="MTCAP50">[4]Comparativo!$H$26</definedName>
    <definedName name="MTCM30">[4]Comparativo!$H$27</definedName>
    <definedName name="MTEMULFLEX">[4]Comparativo!$H$32</definedName>
    <definedName name="MTRR1C">[4]Comparativo!$H$28</definedName>
    <definedName name="MTRR1CP">[4]Comparativo!$H$29</definedName>
    <definedName name="MTRR2CP">[17]Plan1!$H$35</definedName>
    <definedName name="MUDAS">[4]Serviços!$G$24</definedName>
    <definedName name="novo">#REF!</definedName>
    <definedName name="o">[1]SID_NI_5!#REF!</definedName>
    <definedName name="ORC">#REF!</definedName>
    <definedName name="ORIGEMCAP">'[8]MB VIAB.'!$C$44</definedName>
    <definedName name="ORIGEMCM30">'[8]MB VIAB.'!$C$45</definedName>
    <definedName name="ORIGEMRL1CE">'[8]MB VIAB.'!$C$47</definedName>
    <definedName name="ORIGEMRR1C">'[8]MB VIAB.'!$C$46</definedName>
    <definedName name="OUTR">#REF!</definedName>
    <definedName name="PACAP20MBUQ">'[4]Preço MBet.'!$I$10</definedName>
    <definedName name="PACAPMBUQ">'[8]Unit MB'!$H$11</definedName>
    <definedName name="PACM30RP">'[4]Preço MBet.'!$I$6</definedName>
    <definedName name="PACM30TB">'[5]AQ TR MB'!$I$5</definedName>
    <definedName name="PACMI">'[8]Unit MB'!$H$13</definedName>
    <definedName name="PACMRP">'[8]Unit MB'!#REF!</definedName>
    <definedName name="PAEMULCS">'[5]AQ TR MB'!$I$10</definedName>
    <definedName name="PAEMULFLEX">'[4]Preço MBet.'!$I$12</definedName>
    <definedName name="PAEMULTSD">'[5]AQ TR MB'!$I$12</definedName>
    <definedName name="PAEMULTSS">'[5]AQ TR MB'!$I$11</definedName>
    <definedName name="parl1c0.8">'[8]Unit MB'!#REF!</definedName>
    <definedName name="PARL1CE">'[8]Unit MB'!$H$15</definedName>
    <definedName name="PARL1CLAMAG">'[5]AQ TR MB'!$I$15</definedName>
    <definedName name="PARL1CMBF">'[5]AQ TR MB'!$I$13</definedName>
    <definedName name="PARMADURA">[4]Rotineira!$H$617</definedName>
    <definedName name="PARR1CCD">'[4]Preço MBet.'!$I$8</definedName>
    <definedName name="PARR1CP">'[17]Preço MBet.'!$I$11</definedName>
    <definedName name="PARR1CPL">'[4]Preço MBet.'!$I$7</definedName>
    <definedName name="PARR1CST">'[4]Preço MBet.'!$I$13</definedName>
    <definedName name="PARR1CTB">'[4]Preço MBet.'!$I$5</definedName>
    <definedName name="PARRUMADA">[4]Rotineira!$H$937</definedName>
    <definedName name="PAUTO">#REF!</definedName>
    <definedName name="Payment_Needed">"Pagamento necessário"</definedName>
    <definedName name="PBRITAREM">[4]Rotineira!$H$137</definedName>
    <definedName name="PCAI">#REF!</definedName>
    <definedName name="PCAIAÇÃO">[4]Rotineira!$H$2297</definedName>
    <definedName name="PCAP20">#REF!</definedName>
    <definedName name="PCAPINA">[4]Rotineira!$H$2777</definedName>
    <definedName name="PCARRO">[4]Veíc.!$H$57</definedName>
    <definedName name="PCCARR">#REF!</definedName>
    <definedName name="PCCIM">[4]Rotineira!$H$537</definedName>
    <definedName name="PCCP">#REF!</definedName>
    <definedName name="PCD">#REF!</definedName>
    <definedName name="PCDF">#REF!</definedName>
    <definedName name="PCLAG">[4]Rotineira!$H$2697</definedName>
    <definedName name="PCMN">#REF!</definedName>
    <definedName name="PCS">#REF!</definedName>
    <definedName name="PCSA">#REF!</definedName>
    <definedName name="PCST">#REF!</definedName>
    <definedName name="PDAR02">'[17]Const. Dren.'!$H$137</definedName>
    <definedName name="PDB">[4]Rotineira!$H$1977</definedName>
    <definedName name="PDBU">#REF!</definedName>
    <definedName name="PDCA">#REF!</definedName>
    <definedName name="PDESTOC15">[4]Rotineira!$H$3741</definedName>
    <definedName name="PDESTOC30">[4]Rotineira!$H$3821</definedName>
    <definedName name="PEA">#REF!</definedName>
    <definedName name="PEDA01">'[17]Const. Dren.'!$H$217</definedName>
    <definedName name="PEDRAARRUMADA">[8]Serviços!$G$46</definedName>
    <definedName name="PEDRAJOGADA">[8]Serviços!$G$47</definedName>
    <definedName name="PEJ">#REF!</definedName>
    <definedName name="PEMM1CAT">[4]Rotineira!$H$857</definedName>
    <definedName name="PEMN">#REF!</definedName>
    <definedName name="PEN">#REF!</definedName>
    <definedName name="PET">'[4]Serv. Adm.'!$H$137</definedName>
    <definedName name="PFORMA">[4]Rotineira!$H$697</definedName>
    <definedName name="PFRESAGEM">[4]Rotineira!$H$3497</definedName>
    <definedName name="PGP">#REF!</definedName>
    <definedName name="PINTFAIXA">[4]Serviços!$G$50</definedName>
    <definedName name="PJOGADA">[4]Rotineira!$H$1017</definedName>
    <definedName name="PL">#REF!</definedName>
    <definedName name="PLA">#REF!</definedName>
    <definedName name="PLACA">[5]INVENTÁRIO!$F$60</definedName>
    <definedName name="PLB">[4]Rotineira!$H$1897</definedName>
    <definedName name="PLBU">#REF!</definedName>
    <definedName name="PLDA">#REF!</definedName>
    <definedName name="PLEIVAS">[4]Rotineira!$H$1177</definedName>
    <definedName name="PLP">[4]Rotineira!$H$777</definedName>
    <definedName name="PLPS">[4]Rotineira!$H$2137</definedName>
    <definedName name="PLPTE">#REF!</definedName>
    <definedName name="PLSM">#REF!</definedName>
    <definedName name="PLSMF">[4]Rotineira!$H$1577</definedName>
    <definedName name="PLT">#REF!</definedName>
    <definedName name="PLVC">#REF!</definedName>
    <definedName name="PMBQ">#REF!</definedName>
    <definedName name="PMBQA">#REF!</definedName>
    <definedName name="PMBQT">#REF!</definedName>
    <definedName name="PMBUQ">[4]Rotineira!$H$457</definedName>
    <definedName name="PMD">#REF!</definedName>
    <definedName name="PMFC01">'[17]Const. Dren.'!$H$57</definedName>
    <definedName name="PMICRO1.5">[4]Rotineira!$H$3661</definedName>
    <definedName name="PMOB">[4]Mobiliz.!$I$49</definedName>
    <definedName name="PMRP2ANOS">[4]Rotineira!$H$3257</definedName>
    <definedName name="PMS">'[4]Serv. Adm.'!$H$217</definedName>
    <definedName name="PMUDAS">[4]Rotineira!$H$1097</definedName>
    <definedName name="PONTE">[5]INVENTÁRIO!$D$51</definedName>
    <definedName name="PPEN">#REF!</definedName>
    <definedName name="PPL">#REF!</definedName>
    <definedName name="PPLA">#REF!</definedName>
    <definedName name="PPLT">#REF!</definedName>
    <definedName name="praca">#REF!</definedName>
    <definedName name="praça">#REF!</definedName>
    <definedName name="PRBQ">#REF!</definedName>
    <definedName name="PRCC">#REF!</definedName>
    <definedName name="PRCCL">#REF!</definedName>
    <definedName name="PRDM">#REF!</definedName>
    <definedName name="PRECP">#REF!</definedName>
    <definedName name="PREMN">#REF!</definedName>
    <definedName name="PREMOÇÃOPS">[4]Rotineira!$H$2857</definedName>
    <definedName name="PRETRO">'[4]Serv. Adm.'!$H$377</definedName>
    <definedName name="PRGC">[4]Rotineira!$H$1497</definedName>
    <definedName name="Print_Area_MI">#REF!</definedName>
    <definedName name="PRM">[4]Rotineira!$H$2457</definedName>
    <definedName name="PRM1C">#REF!</definedName>
    <definedName name="PRMAT">[4]Rotineira!$H$3337</definedName>
    <definedName name="PRMEC">[4]Rotineira!$H$2617</definedName>
    <definedName name="PRMECAT">[4]Rotineira!$H$3417</definedName>
    <definedName name="PRMFD">[4]Rotineira!$H$217</definedName>
    <definedName name="PRMN">#REF!</definedName>
    <definedName name="PRMSH">[4]Rotineira!$H$2377</definedName>
    <definedName name="PROMZ">#REF!</definedName>
    <definedName name="PRP">#REF!</definedName>
    <definedName name="PRPA">#REF!</definedName>
    <definedName name="PRPDMAN">[4]Rotineira!$H$1257</definedName>
    <definedName name="PRPDMEC">[4]Rotineira!$H$1337</definedName>
    <definedName name="PRPL">#REF!</definedName>
    <definedName name="PRPS">[4]Rotineira!$H$2217</definedName>
    <definedName name="PRPT">#REF!</definedName>
    <definedName name="PRR1C">#REF!</definedName>
    <definedName name="PRRMBUQ">[4]Rotineira!$H$377</definedName>
    <definedName name="PRRP">#REF!</definedName>
    <definedName name="PRZ">#REF!</definedName>
    <definedName name="PS">'[4]Serv. Adm.'!$H$57</definedName>
    <definedName name="PSCB">#REF!</definedName>
    <definedName name="PSELAGEM">[4]Rotineira!$H$2057</definedName>
    <definedName name="PSINAL">#REF!</definedName>
    <definedName name="PSMC">[4]Rotineira!$H$3017</definedName>
    <definedName name="PTA2A">[8]SINALIZ!$H$57</definedName>
    <definedName name="PTB">#REF!</definedName>
    <definedName name="PTBA">#REF!</definedName>
    <definedName name="PTBT">#REF!</definedName>
    <definedName name="PTCAP20">#REF!</definedName>
    <definedName name="PTCAP20MBUQ">'[4]Preço MBet.'!$K$10</definedName>
    <definedName name="PTCAPMBUQ">'[8]Unit MB'!$J$11</definedName>
    <definedName name="PTCB4">#REF!</definedName>
    <definedName name="PTCC">'[4]Cpu Trans.'!$H$537</definedName>
    <definedName name="PTCC4">#REF!</definedName>
    <definedName name="PTCCB10">'[4]Cpu Trans.'!$H$297</definedName>
    <definedName name="PTCM30">#REF!</definedName>
    <definedName name="PTCM30RP">'[4]Preço MBet.'!$K$6</definedName>
    <definedName name="PTCM30TB">'[5]AQ TR MB'!$K$5</definedName>
    <definedName name="PTCMI">'[8]Unit MB'!$J$13</definedName>
    <definedName name="PTCMRP">'[8]Unit MB'!#REF!</definedName>
    <definedName name="PTEB4">#REF!</definedName>
    <definedName name="PTEMULCS">'[5]AQ TR MB'!$K$10</definedName>
    <definedName name="PTEMULFLEX">'[4]Preço MBet.'!$K$12</definedName>
    <definedName name="PTEMULTSD">'[5]AQ TR MB'!$K$12</definedName>
    <definedName name="PTEMULTSS">'[5]AQ TR MB'!$K$11</definedName>
    <definedName name="PTLB10">'[17]Cpu Trans.'!$H$457</definedName>
    <definedName name="PTLCB5">'[4]Cpu Trans.'!$H$57</definedName>
    <definedName name="PTLCC4">'[4]Cpu Trans.'!$H$217</definedName>
    <definedName name="PTLMB">#REF!</definedName>
    <definedName name="PTLMR">'[4]Cpu Trans.'!$H$137</definedName>
    <definedName name="PTRL1C0.8">'[8]Unit MB'!#REF!</definedName>
    <definedName name="PTRL1CE">'[8]Unit MB'!$J$15</definedName>
    <definedName name="PTRL1CLAMAG">'[5]AQ TR MB'!$K$15</definedName>
    <definedName name="PTRL1CMBF">'[5]AQ TR MB'!$K$13</definedName>
    <definedName name="PTRM1C">#REF!</definedName>
    <definedName name="PTRR1C">#REF!</definedName>
    <definedName name="PTRR1CCD">'[4]Preço MBet.'!$K$8</definedName>
    <definedName name="PTRR1CP">'[17]Preço MBet.'!$K$11</definedName>
    <definedName name="PTRR1CPL">'[4]Preço MBet.'!$K$7</definedName>
    <definedName name="PTRR1CST">'[4]Preço MBet.'!$K$13</definedName>
    <definedName name="PTRR1CTB">'[4]Preço MBet.'!$K$5</definedName>
    <definedName name="PTSD2">#REF!</definedName>
    <definedName name="PTSSP">[17]Rotineira!$H$3579</definedName>
    <definedName name="QUANT_MES">[18]ORÇAMENTO!$B$8</definedName>
    <definedName name="R___Ton_x_Km">[8]Mobiliz.!$H$36</definedName>
    <definedName name="RA">[4]Serviços!#REF!</definedName>
    <definedName name="RBQ">#REF!</definedName>
    <definedName name="RCC">#REF!</definedName>
    <definedName name="RCCL">#REF!</definedName>
    <definedName name="RCOLONIAO">[4]Serviços!$G$45</definedName>
    <definedName name="RDM">#REF!</definedName>
    <definedName name="REATERROBUEIRO">'[8]SERVIÇOS AUX'!$H$457</definedName>
    <definedName name="RECDEF">'[8]CONSERVA ROTINEIRA'!#REF!</definedName>
    <definedName name="RECGC">[4]Serviços!$G$32</definedName>
    <definedName name="RECGCACBC">'[8]CONSERVA ROTINEIRA'!#REF!</definedName>
    <definedName name="RECMANAT">'[8]CONS. EMERG'!$H$57</definedName>
    <definedName name="RECMECAT">'[8]CONS. EMERG'!$H$137</definedName>
    <definedName name="RECOMPCERCA">'[8]CONSERVA ROTINEIRA'!$H$1417</definedName>
    <definedName name="RECP">#REF!</definedName>
    <definedName name="RECPLACA">'[8]CONSERVA ROTINEIRA'!#REF!</definedName>
    <definedName name="RECPS">[4]Serviços!$G$39</definedName>
    <definedName name="RECREV">[4]Serviços!$G$15</definedName>
    <definedName name="REF">[4]Invent.!$E$30</definedName>
    <definedName name="REGFAIXA">[4]Serviços!$G$11</definedName>
    <definedName name="Reimbursement">"Reembolso"</definedName>
    <definedName name="REMN">#REF!</definedName>
    <definedName name="REMOPS">[4]Serviços!$G$49</definedName>
    <definedName name="RES">#REF!</definedName>
    <definedName name="RETRO">[4]Serviços!$G$62</definedName>
    <definedName name="RL1CESD">'[8]MB VIAB.'!$E$6</definedName>
    <definedName name="RL1CESUL">'[8]MB VIAB.'!$F$6</definedName>
    <definedName name="RM1C">#REF!</definedName>
    <definedName name="RMAN">[4]Serviços!$G$44</definedName>
    <definedName name="RMANAT">[4]Serviços!$G$42</definedName>
    <definedName name="RMEC">[4]Serviços!$G$46</definedName>
    <definedName name="RMECAT">[4]Serviços!$G$43</definedName>
    <definedName name="RMN">#REF!</definedName>
    <definedName name="RMSH">[4]Serviços!$G$41</definedName>
    <definedName name="ROÇADACOLONIÃO">'[8]CONSERVA ROTINEIRA'!$H$1577</definedName>
    <definedName name="ROÇADAMANUAL">'[8]CONSERVA ROTINEIRA'!$H$1497</definedName>
    <definedName name="ROÇADAMECANIZADA">'[8]CONSERVA ROTINEIRA'!$H$1657</definedName>
    <definedName name="ROD">[19]TRECHO!$E$3</definedName>
    <definedName name="ROMZ">#REF!</definedName>
    <definedName name="RP">#REF!</definedName>
    <definedName name="RPA">#REF!</definedName>
    <definedName name="RPDMAN">[4]Serviços!$G$27</definedName>
    <definedName name="RPDMEC">[4]Serviços!$G$28</definedName>
    <definedName name="RPL">#REF!</definedName>
    <definedName name="RPM">[20]SERVIÇOS!$G$12</definedName>
    <definedName name="RPMAN">'[8]CONSERVA ROTINEIRA'!$H$377</definedName>
    <definedName name="RPMECSERRA">'[8]CONSERVA ROTINEIRA'!$H$457</definedName>
    <definedName name="RPT">#REF!</definedName>
    <definedName name="RPZ">#REF!</definedName>
    <definedName name="RR1C">#REF!</definedName>
    <definedName name="RR1CSD">'[8]MB VIAB.'!$E$5</definedName>
    <definedName name="RR1CSUL">'[8]MB VIAB.'!$F$5</definedName>
    <definedName name="RRP">#REF!</definedName>
    <definedName name="RRQ">#REF!</definedName>
    <definedName name="RSH">[4]Serviços!#REF!</definedName>
    <definedName name="RZ">#REF!</definedName>
    <definedName name="SB">#REF!</definedName>
    <definedName name="SCB">#REF!</definedName>
    <definedName name="SEG">'[2]DADOS GERAIS'!$C$9</definedName>
    <definedName name="SEGMENTO">[8]Invent.!$B$11</definedName>
    <definedName name="SELAGEMAC">'[8]CONSERVA ROTINEIRA'!$H$617</definedName>
    <definedName name="SERVENTE">[4]Serviços!$G$61</definedName>
    <definedName name="SINAL">#REF!</definedName>
    <definedName name="SJ">[5]INVENTÁRIO!$E$40</definedName>
    <definedName name="SMC">[20]SERVIÇOS!$G$59</definedName>
    <definedName name="SOLOCIM">[4]Serviços!$G$13</definedName>
    <definedName name="SOLOCIMRP">'[8]CONSERVA ROTINEIRA'!$H$137</definedName>
    <definedName name="SOLORP">[4]Serviços!#REF!</definedName>
    <definedName name="SOMA1">'[2]ORÇAMENTO 01'!#REF!</definedName>
    <definedName name="SOMA2">'[2]ORÇAMENTO 01'!$F$37</definedName>
    <definedName name="SOMA3">'[2]ORÇAMENTO 01'!$F$42</definedName>
    <definedName name="SOMA4">'[2]ORÇAMENTO 01'!$F$47</definedName>
    <definedName name="ST">#REF!</definedName>
    <definedName name="STR">#REF!</definedName>
    <definedName name="SUBT">'[2]DADOS GERAIS'!$C$8</definedName>
    <definedName name="SUBTRECHO">[8]Invent.!$B$10</definedName>
    <definedName name="TAPABURACO">[8]Serviços!$G$21</definedName>
    <definedName name="TB">#REF!</definedName>
    <definedName name="TBA">#REF!</definedName>
    <definedName name="TBSERRA">'[8]CONSERVA ROTINEIRA'!$H$537</definedName>
    <definedName name="TBT">#REF!</definedName>
    <definedName name="TCAP50">'[3]Mat. Bet.'!$E$22</definedName>
    <definedName name="TCAP50SJ">'[3]Mat. Bet.'!$E$24</definedName>
    <definedName name="TCAP50SJC">'[21]Mat. Bet.'!$E$23</definedName>
    <definedName name="TCAPFLEX">'[4]Mat. Bet.'!#REF!</definedName>
    <definedName name="tcc">[22]TCC4!$I$25</definedName>
    <definedName name="TCCB10">[4]TCCB10!$I$27</definedName>
    <definedName name="TCCC">[4]TCCC!$I$31</definedName>
    <definedName name="TCM30SJ">'[3]Mat. Bet.'!$F$27</definedName>
    <definedName name="TCM30SJC">'[21]Mat. Bet.'!$F$26</definedName>
    <definedName name="TEMULFLEX">'[3]Mat. Bet.'!$F$39</definedName>
    <definedName name="TEMULFLEXCG">'[3]Mat. Bet.'!$F$40</definedName>
    <definedName name="TLB">[4]Serviços!#REF!</definedName>
    <definedName name="TLCB10">[8]TLCB10!$I$22</definedName>
    <definedName name="TLCB5">[4]TLCB5!$I$24</definedName>
    <definedName name="TLCC4">[4]TLCC4!$I$27</definedName>
    <definedName name="TLMB">#REF!</definedName>
    <definedName name="TLMR">[4]TLMR!$I$22</definedName>
    <definedName name="TR">#REF!</definedName>
    <definedName name="TRANSREM">[4]Serviços!$G$55</definedName>
    <definedName name="TREC">'[2]DADOS GERAIS'!$C$7</definedName>
    <definedName name="TRECHO">[19]TRECHO!$E$5</definedName>
    <definedName name="TRL1C">'[3]Mat. Bet.'!$F$42</definedName>
    <definedName name="TRL1CCG">'[3]Mat. Bet.'!$F$43</definedName>
    <definedName name="TRL1CFLEX">'[4]Mat. Bet.'!#REF!</definedName>
    <definedName name="TRM1C">'[3]Mat. Bet.'!$F$36</definedName>
    <definedName name="TRM1CCG">'[3]Mat. Bet.'!$F$37</definedName>
    <definedName name="TRM1CRP">'[21]Mat. Bet.'!$F$37</definedName>
    <definedName name="TRR1C">'[3]Mat. Bet.'!$F$28</definedName>
    <definedName name="TRR1CCG">'[3]Mat. Bet.'!$F$29</definedName>
    <definedName name="TRR1CP">'[3]Mat. Bet.'!$F$30</definedName>
    <definedName name="TRR1CPCG">'[3]Mat. Bet.'!$F$31</definedName>
    <definedName name="TRR2C">'[3]Mat. Bet.'!$F$33</definedName>
    <definedName name="TRR2CCG">'[3]Mat. Bet.'!$F$34</definedName>
    <definedName name="TRR2CFLEX">'[4]Mat. Bet.'!#REF!</definedName>
    <definedName name="TRRACPOLCG">'[21]Mat. Bet.'!$F$30</definedName>
    <definedName name="TSD">#REF!</definedName>
    <definedName name="TSSP">[4]Serviços!#REF!</definedName>
    <definedName name="TUBO60ACBC">'[8]OBRAS MELHORAM'!$H$217</definedName>
    <definedName name="U_N">'[16]ORÇAMENTO RAS'!#REF!</definedName>
    <definedName name="UL">[5]INVENTÁRIO!$B$9</definedName>
    <definedName name="UN">#REF!</definedName>
    <definedName name="VCANT">'[5]MOBIL-CANT'!$I$73</definedName>
    <definedName name="VIDE">[4]Invent.!$A$43</definedName>
    <definedName name="VMOB">'[5]MOBIL-CANT'!$I$45</definedName>
    <definedName name="VR">[5]INVENTÁRIO!$E$41</definedName>
    <definedName name="VSR">[5]INVENTÁRIO!$E$42</definedName>
    <definedName name="VVV">#REF!</definedName>
    <definedName name="wrn.preco." localSheetId="3" hidden="1">{#N/A,#N/A,FALSE,"Pla_Preço";#N/A,#N/A,FALSE,"Crono"}</definedName>
    <definedName name="wrn.preco." localSheetId="2" hidden="1">{#N/A,#N/A,FALSE,"Pla_Preço";#N/A,#N/A,FALSE,"Crono"}</definedName>
    <definedName name="wrn.preco." hidden="1">{#N/A,#N/A,FALSE,"Pla_Preço";#N/A,#N/A,FALSE,"Crono"}</definedName>
    <definedName name="X">[1]SID_NI_5!#REF!</definedName>
    <definedName name="XCV">'[23]Esquadria-cal de áreas'!#REF!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7" l="1"/>
  <c r="E13" i="8"/>
  <c r="N13" i="8" s="1"/>
  <c r="G56" i="1"/>
  <c r="G57" i="1"/>
  <c r="R4" i="1"/>
  <c r="F18" i="1"/>
  <c r="N18" i="1" s="1"/>
  <c r="D18" i="1"/>
  <c r="N6" i="8"/>
  <c r="E9" i="8"/>
  <c r="E7" i="8"/>
  <c r="E6" i="8"/>
  <c r="M37" i="1"/>
  <c r="G17" i="1"/>
  <c r="E14" i="1"/>
  <c r="E13" i="1"/>
  <c r="G11" i="1"/>
  <c r="J7" i="1"/>
  <c r="G7" i="1"/>
  <c r="C9" i="7"/>
  <c r="C8" i="7"/>
  <c r="C5" i="7"/>
  <c r="E4" i="7"/>
  <c r="B109" i="7"/>
  <c r="E62" i="1"/>
  <c r="E61" i="1"/>
  <c r="E60" i="1"/>
  <c r="E59" i="1"/>
  <c r="E58" i="1"/>
  <c r="E57" i="1"/>
  <c r="E56" i="1"/>
  <c r="E55" i="1"/>
  <c r="E54" i="1"/>
  <c r="G60" i="1"/>
  <c r="G55" i="1"/>
  <c r="D24" i="7"/>
  <c r="F24" i="7" s="1"/>
  <c r="E20" i="7"/>
  <c r="C14" i="7"/>
  <c r="E14" i="7" s="1"/>
  <c r="E16" i="1"/>
  <c r="E9" i="1"/>
  <c r="F10" i="1"/>
  <c r="N10" i="1" s="1"/>
  <c r="E5" i="1"/>
  <c r="F5" i="1" s="1"/>
  <c r="N5" i="1" s="1"/>
  <c r="H58" i="7"/>
  <c r="J55" i="7"/>
  <c r="I55" i="7"/>
  <c r="R4" i="7"/>
  <c r="R8" i="7"/>
  <c r="M8" i="7"/>
  <c r="L8" i="7"/>
  <c r="N75" i="1"/>
  <c r="H103" i="7"/>
  <c r="H102" i="7"/>
  <c r="N4" i="8"/>
  <c r="C62" i="7"/>
  <c r="E61" i="7"/>
  <c r="E60" i="7"/>
  <c r="E59" i="7"/>
  <c r="E58" i="7"/>
  <c r="E57" i="7"/>
  <c r="E56" i="7"/>
  <c r="E55" i="7"/>
  <c r="E54" i="7"/>
  <c r="E53" i="7"/>
  <c r="E52" i="7"/>
  <c r="E51" i="7"/>
  <c r="D63" i="1"/>
  <c r="D64" i="1"/>
  <c r="J59" i="9"/>
  <c r="J38" i="9"/>
  <c r="C71" i="9"/>
  <c r="C65" i="9"/>
  <c r="G66" i="1" l="1"/>
  <c r="AF75" i="1" s="1"/>
  <c r="T8" i="7"/>
  <c r="E62" i="7"/>
  <c r="E27" i="8"/>
  <c r="L7" i="7" l="1"/>
  <c r="T7" i="7" s="1"/>
  <c r="L6" i="7"/>
  <c r="T6" i="7" s="1"/>
  <c r="L5" i="7"/>
  <c r="T5" i="7" s="1"/>
  <c r="L4" i="7"/>
  <c r="T4" i="7" s="1"/>
  <c r="D96" i="7"/>
  <c r="D92" i="7"/>
  <c r="G38" i="9"/>
  <c r="G13" i="9"/>
  <c r="G15" i="9"/>
  <c r="O37" i="1"/>
  <c r="AD75" i="1" s="1"/>
  <c r="T9" i="7" l="1"/>
  <c r="H38" i="7" s="1"/>
  <c r="E21" i="8"/>
  <c r="Q58" i="1"/>
  <c r="Q59" i="1"/>
  <c r="Q60" i="1"/>
  <c r="Q61" i="1"/>
  <c r="Q57" i="1"/>
  <c r="O59" i="1"/>
  <c r="P42" i="1"/>
  <c r="P43" i="1"/>
  <c r="P44" i="1"/>
  <c r="P45" i="1"/>
  <c r="P46" i="1"/>
  <c r="P47" i="1"/>
  <c r="P41" i="1"/>
  <c r="N44" i="1"/>
  <c r="P50" i="1" l="1"/>
  <c r="Z75" i="1" s="1"/>
  <c r="P66" i="1"/>
  <c r="AB75" i="1" s="1"/>
  <c r="T10" i="7"/>
  <c r="H27" i="9" l="1"/>
  <c r="H28" i="9"/>
  <c r="H23" i="9"/>
  <c r="H24" i="9"/>
  <c r="H25" i="9"/>
  <c r="H26" i="9"/>
  <c r="G7" i="9"/>
  <c r="G8" i="9"/>
  <c r="G9" i="9"/>
  <c r="G10" i="9"/>
  <c r="G11" i="9"/>
  <c r="G14" i="9" s="1"/>
  <c r="G12" i="9"/>
  <c r="E19" i="1"/>
  <c r="D19" i="1"/>
  <c r="D65" i="1"/>
  <c r="E63" i="1" l="1"/>
  <c r="V75" i="1"/>
  <c r="F15" i="1"/>
  <c r="N15" i="1" s="1"/>
  <c r="F17" i="1"/>
  <c r="N5" i="8"/>
  <c r="E5" i="7"/>
  <c r="C13" i="7"/>
  <c r="E13" i="7" s="1"/>
  <c r="F81" i="7"/>
  <c r="F82" i="7"/>
  <c r="F83" i="7"/>
  <c r="F84" i="7"/>
  <c r="F85" i="7"/>
  <c r="F80" i="7"/>
  <c r="F79" i="7"/>
  <c r="C86" i="7"/>
  <c r="F68" i="7"/>
  <c r="F69" i="7"/>
  <c r="F70" i="7"/>
  <c r="F71" i="7"/>
  <c r="F67" i="7"/>
  <c r="C72" i="7"/>
  <c r="N14" i="8"/>
  <c r="N9" i="8"/>
  <c r="N7" i="8"/>
  <c r="H22" i="9"/>
  <c r="G6" i="9"/>
  <c r="N15" i="8" l="1"/>
  <c r="N17" i="1"/>
  <c r="F72" i="7"/>
  <c r="F86" i="7"/>
  <c r="E36" i="7"/>
  <c r="E37" i="7"/>
  <c r="E38" i="7"/>
  <c r="E39" i="7"/>
  <c r="E40" i="7"/>
  <c r="E41" i="7"/>
  <c r="E42" i="7"/>
  <c r="E43" i="7"/>
  <c r="E44" i="7"/>
  <c r="E45" i="7"/>
  <c r="E35" i="7"/>
  <c r="E8" i="7"/>
  <c r="E9" i="7"/>
  <c r="E65" i="1"/>
  <c r="X75" i="1" s="1"/>
  <c r="E64" i="1"/>
  <c r="F6" i="1"/>
  <c r="N6" i="1" s="1"/>
  <c r="F7" i="1"/>
  <c r="N7" i="1" s="1"/>
  <c r="F8" i="1"/>
  <c r="N8" i="1" s="1"/>
  <c r="F9" i="1"/>
  <c r="N9" i="1" s="1"/>
  <c r="F11" i="1"/>
  <c r="N11" i="1" s="1"/>
  <c r="F12" i="1"/>
  <c r="N12" i="1" s="1"/>
  <c r="F13" i="1"/>
  <c r="N13" i="1" s="1"/>
  <c r="F14" i="1"/>
  <c r="N14" i="1" s="1"/>
  <c r="F16" i="1"/>
  <c r="F19" i="1"/>
  <c r="N19" i="1" s="1"/>
  <c r="F4" i="1"/>
  <c r="N4" i="1" s="1"/>
  <c r="E39" i="1"/>
  <c r="E40" i="1"/>
  <c r="E41" i="1"/>
  <c r="E42" i="1"/>
  <c r="E43" i="1"/>
  <c r="E44" i="1"/>
  <c r="E45" i="1"/>
  <c r="E46" i="1"/>
  <c r="E38" i="1"/>
  <c r="F47" i="1" l="1"/>
  <c r="L75" i="1"/>
  <c r="R6" i="1"/>
  <c r="C75" i="1" s="1"/>
  <c r="D75" i="1" s="1"/>
  <c r="R75" i="1"/>
  <c r="E15" i="7"/>
  <c r="D70" i="1"/>
  <c r="E70" i="1" s="1"/>
  <c r="F71" i="1" s="1"/>
  <c r="F75" i="1"/>
  <c r="AH75" i="1"/>
  <c r="T75" i="1"/>
  <c r="F66" i="1"/>
  <c r="P75" i="1" s="1"/>
  <c r="H75" i="1"/>
  <c r="E46" i="7"/>
  <c r="N16" i="1"/>
  <c r="R5" i="1" s="1"/>
  <c r="J75" i="1" s="1"/>
  <c r="H34" i="7" l="1"/>
  <c r="N20" i="1"/>
</calcChain>
</file>

<file path=xl/comments1.xml><?xml version="1.0" encoding="utf-8"?>
<comments xmlns="http://schemas.openxmlformats.org/spreadsheetml/2006/main">
  <authors>
    <author>MAPE2</author>
  </authors>
  <commentList>
    <comment ref="C13" authorId="0" shapeId="0">
      <text>
        <r>
          <rPr>
            <b/>
            <sz val="9"/>
            <color indexed="81"/>
            <rFont val="Segoe UI"/>
            <family val="2"/>
          </rPr>
          <t>MAPE2:</t>
        </r>
        <r>
          <rPr>
            <sz val="9"/>
            <color indexed="81"/>
            <rFont val="Segoe UI"/>
            <family val="2"/>
          </rPr>
          <t xml:space="preserve">
porta p6 nova
</t>
        </r>
      </text>
    </comment>
  </commentList>
</comments>
</file>

<file path=xl/comments2.xml><?xml version="1.0" encoding="utf-8"?>
<comments xmlns="http://schemas.openxmlformats.org/spreadsheetml/2006/main">
  <authors>
    <author>MAPE2</author>
  </authors>
  <commentList>
    <comment ref="E12" authorId="0" shapeId="0">
      <text>
        <r>
          <rPr>
            <b/>
            <sz val="9"/>
            <color indexed="81"/>
            <rFont val="Segoe UI"/>
            <charset val="1"/>
          </rPr>
          <t>MAPE2:</t>
        </r>
        <r>
          <rPr>
            <sz val="9"/>
            <color indexed="81"/>
            <rFont val="Segoe UI"/>
            <charset val="1"/>
          </rPr>
          <t xml:space="preserve">
=(1,93+0,92)/2=1,325m</t>
        </r>
      </text>
    </comment>
  </commentList>
</comments>
</file>

<file path=xl/sharedStrings.xml><?xml version="1.0" encoding="utf-8"?>
<sst xmlns="http://schemas.openxmlformats.org/spreadsheetml/2006/main" count="522" uniqueCount="178">
  <si>
    <t>tipo</t>
  </si>
  <si>
    <t>perimetro</t>
  </si>
  <si>
    <t>L porta</t>
  </si>
  <si>
    <t>H porta</t>
  </si>
  <si>
    <t>pé direito</t>
  </si>
  <si>
    <t>total</t>
  </si>
  <si>
    <t>L janela</t>
  </si>
  <si>
    <t>H janela</t>
  </si>
  <si>
    <t>Ambiente</t>
  </si>
  <si>
    <t>Pintura Acrílica Fosca</t>
  </si>
  <si>
    <t>qtd portas</t>
  </si>
  <si>
    <t>qtd janelas</t>
  </si>
  <si>
    <t>outros</t>
  </si>
  <si>
    <t>BH RAIO X</t>
  </si>
  <si>
    <t>RAIO X</t>
  </si>
  <si>
    <t>CIRC.</t>
  </si>
  <si>
    <t>SALA DESCOMP.</t>
  </si>
  <si>
    <t>FÁRMACIA</t>
  </si>
  <si>
    <t>COZINHA</t>
  </si>
  <si>
    <t>DESPENSA</t>
  </si>
  <si>
    <t>REFEITÓRIO</t>
  </si>
  <si>
    <t>NECROTÉRIO</t>
  </si>
  <si>
    <t>ETD. AMBULANCIA</t>
  </si>
  <si>
    <t>REVESTIMENTO PAREDE</t>
  </si>
  <si>
    <t>AZULEJO PAREDE</t>
  </si>
  <si>
    <t>AMBIENTE</t>
  </si>
  <si>
    <t>TIPO</t>
  </si>
  <si>
    <t>AZULEJO</t>
  </si>
  <si>
    <t>CÓDIGO</t>
  </si>
  <si>
    <t>PINTURA TETO</t>
  </si>
  <si>
    <t>ÁREA (m²)</t>
  </si>
  <si>
    <t>TOTAL (m²)</t>
  </si>
  <si>
    <t>-</t>
  </si>
  <si>
    <t>SELADOR PAREDE</t>
  </si>
  <si>
    <t>M. CORRIDA PAREDE</t>
  </si>
  <si>
    <t>CERÂMICA PISO</t>
  </si>
  <si>
    <t>DEMOLIÇÃO PISO</t>
  </si>
  <si>
    <t>ESP (m)</t>
  </si>
  <si>
    <t>TOTAL (m³)</t>
  </si>
  <si>
    <t>DEMOLIÇÃO PAREDE</t>
  </si>
  <si>
    <t>RETIRADA PORTAS</t>
  </si>
  <si>
    <t>QTD</t>
  </si>
  <si>
    <t>TOTAL</t>
  </si>
  <si>
    <t>RETIRADA JANELAS</t>
  </si>
  <si>
    <t>Pintura Esmalte Sintético</t>
  </si>
  <si>
    <t>PISO CERÂMICO</t>
  </si>
  <si>
    <t>PORCELANATO 60X60CM</t>
  </si>
  <si>
    <t>CIMENTADO</t>
  </si>
  <si>
    <t>TOTAIS</t>
  </si>
  <si>
    <t xml:space="preserve"> ESMALTE SINTÉTICO </t>
  </si>
  <si>
    <t>BANCADA NECRO.</t>
  </si>
  <si>
    <t xml:space="preserve">GRANITO CINZA ANDORINHA </t>
  </si>
  <si>
    <t xml:space="preserve">DEPÓSITO </t>
  </si>
  <si>
    <t>ESPESSURA ALVENARIA</t>
  </si>
  <si>
    <t>15CM</t>
  </si>
  <si>
    <t>ETD. AMBULÂNCIA</t>
  </si>
  <si>
    <t>ESQUADRIAS PORTAS</t>
  </si>
  <si>
    <t>L PORTA</t>
  </si>
  <si>
    <t>H PORTA</t>
  </si>
  <si>
    <t>ALUMÍNIO</t>
  </si>
  <si>
    <t>ESQUADRIAS JANELAS</t>
  </si>
  <si>
    <t>L JANELA</t>
  </si>
  <si>
    <t>H JANELA</t>
  </si>
  <si>
    <t>ALUMINIO</t>
  </si>
  <si>
    <t>25CM</t>
  </si>
  <si>
    <t xml:space="preserve">VEDAÇÃO </t>
  </si>
  <si>
    <t>LARG</t>
  </si>
  <si>
    <t>ALT</t>
  </si>
  <si>
    <t>P01</t>
  </si>
  <si>
    <t>P02</t>
  </si>
  <si>
    <t>P03</t>
  </si>
  <si>
    <t>P04</t>
  </si>
  <si>
    <t>P05</t>
  </si>
  <si>
    <t>M²</t>
  </si>
  <si>
    <t>ÁREA</t>
  </si>
  <si>
    <t>J01</t>
  </si>
  <si>
    <t>J02</t>
  </si>
  <si>
    <t>J03</t>
  </si>
  <si>
    <t>J04</t>
  </si>
  <si>
    <t>J05</t>
  </si>
  <si>
    <t>J06</t>
  </si>
  <si>
    <t>J07</t>
  </si>
  <si>
    <t>COMPR</t>
  </si>
  <si>
    <t>REMOÇÃO ENTULHO</t>
  </si>
  <si>
    <t>M³</t>
  </si>
  <si>
    <t xml:space="preserve">AZULEJO </t>
  </si>
  <si>
    <t>REBOCO</t>
  </si>
  <si>
    <t>DEMOLIÇÃO DE REVEST. CERÂMICO</t>
  </si>
  <si>
    <t>CONTRAPISO</t>
  </si>
  <si>
    <t>SELADOR PAREDE NOVA</t>
  </si>
  <si>
    <t>PINTURA  TETO</t>
  </si>
  <si>
    <t>PINTURA PAREDE</t>
  </si>
  <si>
    <t>PINTURA PISO</t>
  </si>
  <si>
    <t>CÓD.</t>
  </si>
  <si>
    <t>P06</t>
  </si>
  <si>
    <t>P07</t>
  </si>
  <si>
    <t>CORRER</t>
  </si>
  <si>
    <t>ABRIR</t>
  </si>
  <si>
    <t>MOD</t>
  </si>
  <si>
    <t>BASCULA</t>
  </si>
  <si>
    <t>GRANITO SOLEIRA</t>
  </si>
  <si>
    <t>CINZA CHUMBO</t>
  </si>
  <si>
    <t>ESP PORTA</t>
  </si>
  <si>
    <t>SOLEIRAS  PORTAS</t>
  </si>
  <si>
    <t>PINGADEIRAS JANELAS</t>
  </si>
  <si>
    <t>COMPRI</t>
  </si>
  <si>
    <t>ESP JANELA</t>
  </si>
  <si>
    <t>TOTAL (m)</t>
  </si>
  <si>
    <t>GRANITO PINGADEIRA</t>
  </si>
  <si>
    <t>COBERTURA ACRILICO 6MM</t>
  </si>
  <si>
    <t>PAREDE BARITADA</t>
  </si>
  <si>
    <t xml:space="preserve"> RAIO X</t>
  </si>
  <si>
    <t>BARITA</t>
  </si>
  <si>
    <t>GRANITO BANCADA</t>
  </si>
  <si>
    <t>CHUMBO</t>
  </si>
  <si>
    <t>EMPRESA</t>
  </si>
  <si>
    <t>COTAÇÃO PORTA DE CHUMBO - P2</t>
  </si>
  <si>
    <t>38.470.411/0001-13</t>
  </si>
  <si>
    <t>ION IND. E COM. LTDA.</t>
  </si>
  <si>
    <t>CNPJ</t>
  </si>
  <si>
    <t>(11) 93714-0058</t>
  </si>
  <si>
    <t>CONTATO -DRIELLY</t>
  </si>
  <si>
    <t>VALOR (UN)</t>
  </si>
  <si>
    <t>FRETE</t>
  </si>
  <si>
    <t>DESCRIÇÃO</t>
  </si>
  <si>
    <t>SP BLINDAGEM RADIOLÓGICA</t>
  </si>
  <si>
    <t>34.136.566/0001-67</t>
  </si>
  <si>
    <t>(11) 98822-1536</t>
  </si>
  <si>
    <t>MEDIANA</t>
  </si>
  <si>
    <t>TELA DE PROTEÇÃO</t>
  </si>
  <si>
    <t>PERÍMETRO</t>
  </si>
  <si>
    <t>ALTURA</t>
  </si>
  <si>
    <t>LIMPEZA FINAL</t>
  </si>
  <si>
    <t>GRX SÃO PAULO INDÚSTRIAL E COMÉRCIO LTDA</t>
  </si>
  <si>
    <t>68.347.301/0001-20</t>
  </si>
  <si>
    <t>(11) 2231-7446</t>
  </si>
  <si>
    <t>TAPUME DE PROTEÇÃO PORTA</t>
  </si>
  <si>
    <t>LARGURA</t>
  </si>
  <si>
    <t>REMOÇÃO DE AZULEJOS</t>
  </si>
  <si>
    <t>MÊS</t>
  </si>
  <si>
    <t>ANDAIME COBERTURA 1,5X1,5</t>
  </si>
  <si>
    <t>TOTAL (m) 1 LANCE</t>
  </si>
  <si>
    <t>TOTAL (m) 2 LANCE</t>
  </si>
  <si>
    <t xml:space="preserve">ADMINISTRAÇÃO LOCAL </t>
  </si>
  <si>
    <t>CARGO</t>
  </si>
  <si>
    <t>X SEMANA</t>
  </si>
  <si>
    <t>X HORA/DIA</t>
  </si>
  <si>
    <t>ENGENHEIRO JUNIOR</t>
  </si>
  <si>
    <t>ENCARREGADO DE OBRAS</t>
  </si>
  <si>
    <t>PISO ENTRADA</t>
  </si>
  <si>
    <t>(m²)</t>
  </si>
  <si>
    <t>(Kg)</t>
  </si>
  <si>
    <t>PINTURA  PISO</t>
  </si>
  <si>
    <t>ARGAMASSA BARITADA 25KG</t>
  </si>
  <si>
    <t>VALOR/KG</t>
  </si>
  <si>
    <t>DEMOLIÇÃO PISO CERÂMICO</t>
  </si>
  <si>
    <t>HORAS MÊS</t>
  </si>
  <si>
    <t>FARMÁCIA</t>
  </si>
  <si>
    <t>REMOÇÃO DE LOUÇAS</t>
  </si>
  <si>
    <t>UN</t>
  </si>
  <si>
    <t>REMOÇÃO DE LUMINÁRIAS E VENTILADORES</t>
  </si>
  <si>
    <t>REMOÇÃO DE LUM. E VENT.</t>
  </si>
  <si>
    <t>LUMIN.</t>
  </si>
  <si>
    <t>VENTIL.</t>
  </si>
  <si>
    <t>REMOÇÃO DE CABEAMENTO</t>
  </si>
  <si>
    <t>M</t>
  </si>
  <si>
    <t>DEMOLIÇÃO LAJE</t>
  </si>
  <si>
    <t>DEMOLIÇÃO PILAR</t>
  </si>
  <si>
    <t>PD (m)</t>
  </si>
  <si>
    <t>SEÇÃO (m²)</t>
  </si>
  <si>
    <t>REMOÇÃO DA COBERTURA</t>
  </si>
  <si>
    <t>TRAMA - ÁREA (m²)</t>
  </si>
  <si>
    <t>TELHA- ÁREA (m²)</t>
  </si>
  <si>
    <t>RODAPÉ (m)</t>
  </si>
  <si>
    <t>RODAPÉ</t>
  </si>
  <si>
    <t>OBS: CONSIDERANDO DIFERENÇA DE PÉ DIREITO</t>
  </si>
  <si>
    <t>IMPERMEABILIZAÇÃO VIGA CIRC.</t>
  </si>
  <si>
    <t>NECROTÉRIO BANC.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</si>
</sst>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&quot;\ #,##0.00"/>
    <numFmt numFmtId="165" formatCode="0.000"/>
    <numFmt numFmtId="166" formatCode="0.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rgb="FF000000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27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right" vertical="center"/>
    </xf>
    <xf numFmtId="0" fontId="6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right" vertical="center"/>
    </xf>
    <xf numFmtId="0" fontId="6" fillId="0" borderId="1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right" vertical="center"/>
    </xf>
    <xf numFmtId="0" fontId="7" fillId="0" borderId="31" xfId="0" applyFont="1" applyBorder="1"/>
    <xf numFmtId="0" fontId="7" fillId="0" borderId="32" xfId="0" applyFont="1" applyBorder="1"/>
    <xf numFmtId="0" fontId="7" fillId="0" borderId="30" xfId="0" applyFont="1" applyBorder="1"/>
    <xf numFmtId="0" fontId="9" fillId="0" borderId="6" xfId="0" applyFont="1" applyBorder="1"/>
    <xf numFmtId="0" fontId="6" fillId="0" borderId="13" xfId="0" applyFont="1" applyBorder="1" applyAlignment="1">
      <alignment horizontal="center"/>
    </xf>
    <xf numFmtId="0" fontId="9" fillId="0" borderId="13" xfId="0" applyFont="1" applyBorder="1"/>
    <xf numFmtId="2" fontId="9" fillId="0" borderId="6" xfId="0" applyNumberFormat="1" applyFont="1" applyBorder="1"/>
    <xf numFmtId="0" fontId="9" fillId="0" borderId="6" xfId="0" applyFont="1" applyBorder="1" applyAlignment="1">
      <alignment horizontal="right"/>
    </xf>
    <xf numFmtId="0" fontId="7" fillId="0" borderId="38" xfId="0" applyFont="1" applyBorder="1"/>
    <xf numFmtId="0" fontId="7" fillId="0" borderId="6" xfId="0" applyFont="1" applyBorder="1"/>
    <xf numFmtId="2" fontId="9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2" fontId="6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9" fillId="0" borderId="8" xfId="0" applyFont="1" applyBorder="1"/>
    <xf numFmtId="0" fontId="7" fillId="0" borderId="1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56" xfId="0" applyFont="1" applyBorder="1"/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14" xfId="0" applyFont="1" applyBorder="1"/>
    <xf numFmtId="0" fontId="6" fillId="0" borderId="16" xfId="0" applyFont="1" applyBorder="1"/>
    <xf numFmtId="0" fontId="6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0" fontId="0" fillId="0" borderId="6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8" fillId="0" borderId="0" xfId="0" applyFont="1"/>
    <xf numFmtId="0" fontId="9" fillId="0" borderId="0" xfId="0" quotePrefix="1" applyFont="1"/>
    <xf numFmtId="0" fontId="7" fillId="0" borderId="13" xfId="0" applyFont="1" applyBorder="1"/>
    <xf numFmtId="0" fontId="7" fillId="0" borderId="50" xfId="0" applyFont="1" applyBorder="1"/>
    <xf numFmtId="2" fontId="9" fillId="0" borderId="9" xfId="0" applyNumberFormat="1" applyFont="1" applyBorder="1"/>
    <xf numFmtId="2" fontId="9" fillId="0" borderId="13" xfId="0" applyNumberFormat="1" applyFont="1" applyBorder="1"/>
    <xf numFmtId="0" fontId="6" fillId="0" borderId="44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2" fontId="6" fillId="0" borderId="11" xfId="0" applyNumberFormat="1" applyFont="1" applyBorder="1"/>
    <xf numFmtId="2" fontId="6" fillId="0" borderId="19" xfId="0" applyNumberFormat="1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60" xfId="0" applyFont="1" applyBorder="1"/>
    <xf numFmtId="0" fontId="7" fillId="0" borderId="33" xfId="0" applyFont="1" applyBorder="1"/>
    <xf numFmtId="0" fontId="7" fillId="0" borderId="50" xfId="0" applyFont="1" applyBorder="1" applyAlignment="1">
      <alignment horizontal="center"/>
    </xf>
    <xf numFmtId="0" fontId="7" fillId="0" borderId="19" xfId="0" applyFont="1" applyBorder="1"/>
    <xf numFmtId="0" fontId="6" fillId="0" borderId="34" xfId="0" applyFont="1" applyBorder="1" applyAlignment="1">
      <alignment horizontal="center"/>
    </xf>
    <xf numFmtId="0" fontId="7" fillId="0" borderId="14" xfId="0" applyFont="1" applyBorder="1"/>
    <xf numFmtId="0" fontId="7" fillId="0" borderId="16" xfId="0" applyFont="1" applyBorder="1"/>
    <xf numFmtId="0" fontId="6" fillId="0" borderId="40" xfId="0" applyFont="1" applyBorder="1"/>
    <xf numFmtId="0" fontId="6" fillId="0" borderId="11" xfId="0" applyFont="1" applyBorder="1"/>
    <xf numFmtId="0" fontId="6" fillId="0" borderId="10" xfId="0" applyFont="1" applyBorder="1" applyAlignment="1">
      <alignment horizontal="right"/>
    </xf>
    <xf numFmtId="0" fontId="0" fillId="0" borderId="6" xfId="0" applyBorder="1"/>
    <xf numFmtId="0" fontId="7" fillId="0" borderId="20" xfId="0" applyFont="1" applyBorder="1"/>
    <xf numFmtId="0" fontId="6" fillId="0" borderId="3" xfId="0" applyFont="1" applyBorder="1"/>
    <xf numFmtId="0" fontId="6" fillId="0" borderId="9" xfId="0" applyFont="1" applyBorder="1"/>
    <xf numFmtId="0" fontId="6" fillId="0" borderId="40" xfId="0" applyFont="1" applyBorder="1" applyAlignment="1">
      <alignment horizontal="right"/>
    </xf>
    <xf numFmtId="0" fontId="6" fillId="0" borderId="43" xfId="0" applyFont="1" applyBorder="1"/>
    <xf numFmtId="0" fontId="6" fillId="0" borderId="19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6" fillId="0" borderId="39" xfId="0" applyNumberFormat="1" applyFont="1" applyBorder="1"/>
    <xf numFmtId="2" fontId="6" fillId="0" borderId="19" xfId="0" applyNumberFormat="1" applyFont="1" applyBorder="1"/>
    <xf numFmtId="2" fontId="9" fillId="0" borderId="13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18" xfId="0" applyFont="1" applyBorder="1"/>
    <xf numFmtId="0" fontId="7" fillId="0" borderId="39" xfId="0" applyFont="1" applyBorder="1"/>
    <xf numFmtId="0" fontId="7" fillId="0" borderId="8" xfId="0" applyFont="1" applyBorder="1"/>
    <xf numFmtId="0" fontId="6" fillId="0" borderId="8" xfId="0" applyFont="1" applyBorder="1" applyAlignment="1">
      <alignment horizontal="right"/>
    </xf>
    <xf numFmtId="0" fontId="7" fillId="0" borderId="27" xfId="0" applyFont="1" applyBorder="1"/>
    <xf numFmtId="0" fontId="0" fillId="0" borderId="38" xfId="0" applyBorder="1"/>
    <xf numFmtId="2" fontId="7" fillId="0" borderId="38" xfId="0" applyNumberFormat="1" applyFont="1" applyBorder="1" applyAlignment="1">
      <alignment horizontal="right"/>
    </xf>
    <xf numFmtId="2" fontId="7" fillId="0" borderId="39" xfId="0" applyNumberFormat="1" applyFont="1" applyBorder="1" applyAlignment="1">
      <alignment horizontal="right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0" fillId="0" borderId="16" xfId="0" applyBorder="1"/>
    <xf numFmtId="0" fontId="0" fillId="0" borderId="20" xfId="0" applyBorder="1"/>
    <xf numFmtId="0" fontId="1" fillId="0" borderId="0" xfId="0" applyFont="1"/>
    <xf numFmtId="0" fontId="6" fillId="0" borderId="59" xfId="0" applyFont="1" applyBorder="1" applyAlignment="1">
      <alignment horizontal="center"/>
    </xf>
    <xf numFmtId="2" fontId="7" fillId="0" borderId="36" xfId="0" applyNumberFormat="1" applyFont="1" applyBorder="1" applyAlignment="1">
      <alignment horizontal="center"/>
    </xf>
    <xf numFmtId="2" fontId="6" fillId="0" borderId="9" xfId="0" applyNumberFormat="1" applyFont="1" applyBorder="1"/>
    <xf numFmtId="0" fontId="0" fillId="0" borderId="9" xfId="0" applyBorder="1"/>
    <xf numFmtId="0" fontId="0" fillId="0" borderId="7" xfId="0" applyBorder="1"/>
    <xf numFmtId="0" fontId="0" fillId="0" borderId="8" xfId="0" applyBorder="1"/>
    <xf numFmtId="2" fontId="7" fillId="0" borderId="18" xfId="0" applyNumberFormat="1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7" fillId="0" borderId="11" xfId="0" applyFont="1" applyBorder="1"/>
    <xf numFmtId="0" fontId="0" fillId="0" borderId="45" xfId="0" applyBorder="1"/>
    <xf numFmtId="2" fontId="7" fillId="0" borderId="13" xfId="0" applyNumberFormat="1" applyFont="1" applyBorder="1" applyAlignment="1">
      <alignment horizontal="right"/>
    </xf>
    <xf numFmtId="2" fontId="7" fillId="0" borderId="14" xfId="0" applyNumberFormat="1" applyFont="1" applyBorder="1" applyAlignment="1">
      <alignment horizontal="right"/>
    </xf>
    <xf numFmtId="0" fontId="0" fillId="0" borderId="2" xfId="0" applyBorder="1"/>
    <xf numFmtId="2" fontId="7" fillId="0" borderId="11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0" fillId="0" borderId="40" xfId="0" applyBorder="1"/>
    <xf numFmtId="0" fontId="0" fillId="0" borderId="47" xfId="0" applyBorder="1" applyAlignment="1">
      <alignment horizontal="right"/>
    </xf>
    <xf numFmtId="0" fontId="1" fillId="0" borderId="51" xfId="0" applyFont="1" applyBorder="1" applyAlignment="1">
      <alignment horizontal="center"/>
    </xf>
    <xf numFmtId="2" fontId="6" fillId="0" borderId="41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56" xfId="0" applyBorder="1"/>
    <xf numFmtId="165" fontId="0" fillId="0" borderId="0" xfId="0" applyNumberFormat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9" fillId="0" borderId="50" xfId="0" applyFont="1" applyBorder="1"/>
    <xf numFmtId="0" fontId="0" fillId="0" borderId="45" xfId="0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6" fillId="0" borderId="8" xfId="0" applyFont="1" applyBorder="1"/>
    <xf numFmtId="0" fontId="6" fillId="0" borderId="7" xfId="0" applyFont="1" applyBorder="1" applyAlignment="1">
      <alignment horizontal="right"/>
    </xf>
    <xf numFmtId="2" fontId="7" fillId="0" borderId="13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right"/>
    </xf>
    <xf numFmtId="2" fontId="7" fillId="0" borderId="9" xfId="0" applyNumberFormat="1" applyFont="1" applyBorder="1" applyAlignment="1">
      <alignment horizontal="right"/>
    </xf>
    <xf numFmtId="166" fontId="7" fillId="0" borderId="8" xfId="0" applyNumberFormat="1" applyFont="1" applyBorder="1" applyAlignment="1">
      <alignment horizontal="right"/>
    </xf>
    <xf numFmtId="166" fontId="7" fillId="0" borderId="0" xfId="0" applyNumberFormat="1" applyFont="1" applyAlignment="1">
      <alignment horizontal="right"/>
    </xf>
    <xf numFmtId="2" fontId="6" fillId="0" borderId="36" xfId="0" applyNumberFormat="1" applyFont="1" applyBorder="1" applyAlignment="1">
      <alignment horizontal="center"/>
    </xf>
    <xf numFmtId="2" fontId="7" fillId="0" borderId="16" xfId="0" applyNumberFormat="1" applyFont="1" applyBorder="1"/>
    <xf numFmtId="2" fontId="7" fillId="0" borderId="13" xfId="0" applyNumberFormat="1" applyFont="1" applyBorder="1"/>
    <xf numFmtId="2" fontId="7" fillId="0" borderId="6" xfId="0" applyNumberFormat="1" applyFont="1" applyBorder="1"/>
    <xf numFmtId="2" fontId="7" fillId="0" borderId="18" xfId="0" applyNumberFormat="1" applyFont="1" applyBorder="1"/>
    <xf numFmtId="2" fontId="9" fillId="0" borderId="50" xfId="0" applyNumberFormat="1" applyFont="1" applyBorder="1"/>
    <xf numFmtId="2" fontId="9" fillId="0" borderId="6" xfId="0" applyNumberFormat="1" applyFont="1" applyBorder="1" applyAlignment="1">
      <alignment horizontal="right"/>
    </xf>
    <xf numFmtId="2" fontId="6" fillId="0" borderId="14" xfId="0" applyNumberFormat="1" applyFont="1" applyBorder="1" applyAlignment="1">
      <alignment horizontal="right"/>
    </xf>
    <xf numFmtId="2" fontId="9" fillId="0" borderId="38" xfId="0" applyNumberFormat="1" applyFont="1" applyBorder="1" applyAlignment="1">
      <alignment horizontal="right"/>
    </xf>
    <xf numFmtId="2" fontId="6" fillId="0" borderId="39" xfId="0" applyNumberFormat="1" applyFont="1" applyBorder="1" applyAlignment="1">
      <alignment horizontal="right"/>
    </xf>
    <xf numFmtId="2" fontId="6" fillId="0" borderId="16" xfId="0" applyNumberFormat="1" applyFont="1" applyBorder="1" applyAlignment="1">
      <alignment horizontal="right"/>
    </xf>
    <xf numFmtId="2" fontId="9" fillId="0" borderId="18" xfId="0" applyNumberFormat="1" applyFont="1" applyBorder="1" applyAlignment="1">
      <alignment horizontal="right"/>
    </xf>
    <xf numFmtId="2" fontId="6" fillId="0" borderId="19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6" fillId="0" borderId="10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2" fontId="6" fillId="0" borderId="16" xfId="0" applyNumberFormat="1" applyFont="1" applyBorder="1"/>
    <xf numFmtId="0" fontId="6" fillId="0" borderId="40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2" fontId="6" fillId="0" borderId="3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40" xfId="0" applyNumberFormat="1" applyFont="1" applyBorder="1" applyAlignment="1">
      <alignment horizontal="center"/>
    </xf>
    <xf numFmtId="2" fontId="6" fillId="0" borderId="56" xfId="0" applyNumberFormat="1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7" fillId="0" borderId="18" xfId="0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7" fillId="0" borderId="17" xfId="0" applyNumberFormat="1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5" xfId="0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7" fillId="0" borderId="24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2" fontId="7" fillId="0" borderId="58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164" fontId="12" fillId="0" borderId="18" xfId="0" applyNumberFormat="1" applyFont="1" applyBorder="1" applyAlignment="1">
      <alignment horizontal="center"/>
    </xf>
    <xf numFmtId="164" fontId="12" fillId="0" borderId="19" xfId="0" applyNumberFormat="1" applyFont="1" applyBorder="1" applyAlignment="1">
      <alignment horizont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54" xfId="0" applyNumberFormat="1" applyFont="1" applyBorder="1" applyAlignment="1">
      <alignment horizontal="center" vertical="center"/>
    </xf>
    <xf numFmtId="164" fontId="12" fillId="0" borderId="6" xfId="0" applyNumberFormat="1" applyFont="1" applyBorder="1" applyAlignment="1">
      <alignment horizontal="center"/>
    </xf>
    <xf numFmtId="164" fontId="12" fillId="0" borderId="16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6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28</xdr:col>
      <xdr:colOff>568325</xdr:colOff>
      <xdr:row>29</xdr:row>
      <xdr:rowOff>180975</xdr:rowOff>
    </xdr:to>
    <xdr:sp macro="" textlink="">
      <xdr:nvSpPr>
        <xdr:cNvPr id="13315" name="Object 3" hidden="1">
          <a:extLst>
            <a:ext uri="{63B3BB69-23CF-44E3-9099-C40C66FF867C}">
              <a14:compatExt xmlns:a14="http://schemas.microsoft.com/office/drawing/2010/main" spid="_x0000_s13315"/>
            </a:ext>
            <a:ext uri="{FF2B5EF4-FFF2-40B4-BE49-F238E27FC236}">
              <a16:creationId xmlns:a16="http://schemas.microsoft.com/office/drawing/2014/main" xmlns="" id="{00000000-0008-0000-0300-0000033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IZ\C_LUIZ\Arq_Excel\SID_NI_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50\PUBLICO\Or&#231;amento\_CONCORRENCIA%20&#193;REAS\Anhanduizinho%20II\Meus%20documentos%20Rutenio\SEINTRHA\JOS&#201;%20OTAVIO%20GUIZZO\OR&#199;AMENTO%20LICITA&#199;&#195;O%20GJ3%20OTAVIO%20GUIZO%20V4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User\Desktop\PLANILHA\ZANATA\1%20EXEMPLOS\OR&#199;AMENTO%20REFORMA%20COMUNICA&#199;&#195;O%20V20-AR%20CONDICIONAD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~1\RAPHAE~1.POR\CONFIG~1\Temp\Rar$DI00.610\Acabamentos2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Rar$DI00.610\Acabamentos2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50\Meus%20documentos%20Rutenio\_PROJETO%20CAMPO%20GRANDE\ODENIR\CRAS\OR&#199;AMENTO%20CRAS%20CORRE&#199;&#195;O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OR\OR&#199;AMENTO%20CONTROLE%202\COMPOSI&#199;&#195;O\COMPOSI&#199;&#195;O%20-%20LUIZ\or&#231;amentos%20elaborados\ESCOLA%20MODELO%20MATA%20DO%20JACINTO\IMPLANTA&#199;&#195;O%20ESCOLA%20PADR&#195;O%20MATA%20DO%20JACINTO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H%20R%20DE%20DOURADOS\ANA%2016-10-19\OR&#199;AMENTO%20HR%20DOURADOS\OR&#199;AMENTO%203&#176;%20ETAPA%20HR%20DOURADOS%20V3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ustavo.milhorim/Documents/Gustavo/CONTRATOS/CONSERVA&#199;&#195;O/PATOS%202012/PATO%20BR-267%202011/Nov-11/Pato%20262-MS%20JUNH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50\DIOR\EST&#193;GIARIOS\ZANATA\LUIZ\PLANILHA\ZANATA\1%20EXEMPLOS\Or&#231;amento%20-%20Supervis&#227;o%20de%20Obras%20MACRO-ANEL%20V1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NIT%20SR_MS/PATO%20262/2014/PATO%20br%20262%20corre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2.10\server\PAVITEC\PAVITEC\PAVITEC\04%20-%20Pavitec\OBRAS\LICITA&#199;&#195;O\Federal\DNIT\74_2015\Projetos_edital0074_15-19_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R163P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ustavo.milhorim/Meus%20documentos/Gustavo/BR-262%20(CG-%20MUTUM)/PATO/Pato%20262-MS%20JUNH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2.10\server\BACKUP\1%20DNIT%20c\PATO\BR_267\KM%20290,100%20ao%20396,40%20(BR-267)\BR-267-PATO%2003_07correto%20km%20125%20%2024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H%20R%20DE%20DOURADOS\ANA%2016-10-19\OR&#199;AMENTO%20HR%20DOURADOS\HOSPITAL_DOURADOS_MODEL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2.10\server\BACKUP\1%20DNIT%20c\PATO\BR_267\KM%20290,100%20ao%20396,40%20(BR-267)\C&#243;pia%20de%20Pato%2016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1%20DNIT/PATO/Pato_16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BACKUP/1%20DNIT/PATO/BR-262-PATONOV07-Pista%20Dupla-BR-060-16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OR\OR&#199;AMENTO%20CONTROLE%202\OR&#199;AMENTO%20PRA&#199;AS\PRA&#199;A%20JARDIM%20NOVA%20SERRANA\PLANILHA%20OR&#199;AMENTARIA%20PRA&#199;A%20MORENINHA%20III%20-%20v20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H%20R%20DE%20DOURADOS\ANA%2016-10-19\HOSPITAL_DOURADOS_MODEL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gio.sampaio/Documents/PATOS/PATO_BR_267_JUL_2014/PATO%20BR-267%20JUL_14_Corrigid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AF\Thiago\TUDO%20JUNTO\0.7%20-%20INFRAESTRUTURA\COMPOSI&#199;&#195;O%20REBAIXO%20DE%20CAL&#199;ADA\or&#231;amentos%20elaborados\ESCOLA%20MODELO%20MATA%20DO%20JACINTO\IMPLANTA&#199;&#195;O%20ESCOLA%20PADR&#195;O%20MATA%20DO%20JACI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D_NI_5"/>
      <sheetName val="Capa"/>
      <sheetName val="Plan1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RONOGRAMA"/>
    </sheetNames>
    <sheetDataSet>
      <sheetData sheetId="0">
        <row r="6">
          <cell r="J6">
            <v>0.26240000000000002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RONOGRAMA"/>
      <sheetName val="COMP-11"/>
      <sheetName val="COMP-01"/>
      <sheetName val="COMP-02"/>
      <sheetName val="COMP-03"/>
      <sheetName val="COMP-04"/>
      <sheetName val="COMP-05"/>
      <sheetName val="COMP-06"/>
      <sheetName val="COMP-07"/>
      <sheetName val="COMP-08"/>
      <sheetName val="COMP-09"/>
      <sheetName val="COMP-10"/>
      <sheetName val="COMP-12"/>
      <sheetName val="COMP-13"/>
      <sheetName val="COMP-14"/>
      <sheetName val="COMP-15"/>
      <sheetName val="COMP-16"/>
      <sheetName val="COMP-17"/>
      <sheetName val="COMP-18"/>
      <sheetName val="COMP - 19"/>
      <sheetName val="COMP-20"/>
    </sheetNames>
    <sheetDataSet>
      <sheetData sheetId="0">
        <row r="7">
          <cell r="I7">
            <v>0.26240000000000002</v>
          </cell>
        </row>
        <row r="8">
          <cell r="I8">
            <v>0.1772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NT"/>
      <sheetName val="RESUMO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  <sheetName val=""/>
    </sheetNames>
    <sheetDataSet>
      <sheetData sheetId="0">
        <row r="5">
          <cell r="B5" t="str">
            <v>CÓDIGO</v>
          </cell>
          <cell r="C5" t="str">
            <v>ITEM</v>
          </cell>
          <cell r="D5" t="str">
            <v>DESCRIÇÃO DO INSUMO</v>
          </cell>
          <cell r="E5" t="str">
            <v>UNID.</v>
          </cell>
          <cell r="F5" t="str">
            <v>PÇO. UNIT.</v>
          </cell>
          <cell r="G5" t="str">
            <v>QTDE. CONTRATO</v>
          </cell>
        </row>
        <row r="6">
          <cell r="B6" t="str">
            <v>AD05050100</v>
          </cell>
          <cell r="C6">
            <v>1</v>
          </cell>
          <cell r="D6" t="str">
            <v>Ensaio de andensamento edométrico em solo.</v>
          </cell>
          <cell r="E6" t="str">
            <v>un</v>
          </cell>
          <cell r="F6">
            <v>509.17</v>
          </cell>
          <cell r="G6">
            <v>44</v>
          </cell>
        </row>
        <row r="7">
          <cell r="B7" t="str">
            <v>AD05050200</v>
          </cell>
          <cell r="C7">
            <v>2</v>
          </cell>
          <cell r="D7" t="str">
            <v>Ensaio de laboratorio da Densidade Real.</v>
          </cell>
          <cell r="E7" t="str">
            <v>un</v>
          </cell>
          <cell r="F7">
            <v>56.78</v>
          </cell>
          <cell r="G7">
            <v>29</v>
          </cell>
        </row>
        <row r="8">
          <cell r="B8" t="str">
            <v>AD05050250</v>
          </cell>
          <cell r="C8">
            <v>3</v>
          </cell>
          <cell r="D8" t="str">
            <v>Ensaio em laboratorio do Limite de Liquidez.</v>
          </cell>
          <cell r="E8" t="str">
            <v>un</v>
          </cell>
          <cell r="F8">
            <v>41.29</v>
          </cell>
          <cell r="G8">
            <v>14</v>
          </cell>
        </row>
        <row r="9">
          <cell r="B9" t="str">
            <v>AD05050300</v>
          </cell>
          <cell r="C9">
            <v>4</v>
          </cell>
          <cell r="D9" t="str">
            <v xml:space="preserve">Ensaio em laboratório do limite de plasticidade. </v>
          </cell>
          <cell r="E9" t="str">
            <v>un</v>
          </cell>
          <cell r="F9">
            <v>41.29</v>
          </cell>
          <cell r="G9">
            <v>14</v>
          </cell>
        </row>
        <row r="10">
          <cell r="B10" t="str">
            <v>AD05050350</v>
          </cell>
          <cell r="C10">
            <v>5</v>
          </cell>
          <cell r="D10" t="str">
            <v>Ensaio em laboratório, do Peso Especifico.</v>
          </cell>
          <cell r="E10" t="str">
            <v>un</v>
          </cell>
          <cell r="F10">
            <v>22.86</v>
          </cell>
          <cell r="G10">
            <v>29</v>
          </cell>
        </row>
        <row r="11">
          <cell r="B11" t="str">
            <v>AD05050450</v>
          </cell>
          <cell r="C11">
            <v>6</v>
          </cell>
          <cell r="D11" t="str">
            <v>Ensaio Índice de Suporte Califórnia - Proctor Normal.</v>
          </cell>
          <cell r="E11" t="str">
            <v>un</v>
          </cell>
          <cell r="F11">
            <v>414.42</v>
          </cell>
          <cell r="G11">
            <v>43</v>
          </cell>
        </row>
        <row r="12">
          <cell r="B12" t="str">
            <v>AD05050700</v>
          </cell>
          <cell r="C12">
            <v>7</v>
          </cell>
          <cell r="D12" t="str">
            <v>Sondagem manual com pa e picareta por metro.</v>
          </cell>
          <cell r="E12" t="str">
            <v>m</v>
          </cell>
          <cell r="F12">
            <v>56.78</v>
          </cell>
          <cell r="G12">
            <v>280</v>
          </cell>
        </row>
        <row r="13">
          <cell r="B13" t="str">
            <v>AD20050050</v>
          </cell>
          <cell r="C13">
            <v>8</v>
          </cell>
          <cell r="D13" t="str">
            <v>Barracão de obra com paredes de madeira.</v>
          </cell>
          <cell r="E13" t="str">
            <v>m2</v>
          </cell>
          <cell r="F13">
            <v>141.75</v>
          </cell>
          <cell r="G13">
            <v>250</v>
          </cell>
        </row>
        <row r="14">
          <cell r="B14" t="str">
            <v>AD20050300</v>
          </cell>
          <cell r="C14">
            <v>9</v>
          </cell>
          <cell r="D14" t="str">
            <v>Tapume de vedação ou proteção.</v>
          </cell>
          <cell r="E14" t="str">
            <v>m2</v>
          </cell>
          <cell r="F14">
            <v>19.16</v>
          </cell>
          <cell r="G14">
            <v>24000</v>
          </cell>
        </row>
        <row r="15">
          <cell r="B15" t="str">
            <v>AD20200050</v>
          </cell>
          <cell r="C15">
            <v>10</v>
          </cell>
          <cell r="D15" t="str">
            <v>Instalação e ligação provisórias de energia.</v>
          </cell>
          <cell r="E15" t="str">
            <v>un</v>
          </cell>
          <cell r="F15">
            <v>595.94000000000005</v>
          </cell>
          <cell r="G15">
            <v>2</v>
          </cell>
        </row>
        <row r="16">
          <cell r="B16" t="str">
            <v xml:space="preserve">AD40050056 </v>
          </cell>
          <cell r="C16">
            <v>11</v>
          </cell>
          <cell r="D16" t="str">
            <v xml:space="preserve">Almoxarife(inclusive encargos sociais). </v>
          </cell>
          <cell r="E16" t="str">
            <v>h</v>
          </cell>
          <cell r="F16">
            <v>6.48</v>
          </cell>
          <cell r="G16">
            <v>1480</v>
          </cell>
        </row>
        <row r="17">
          <cell r="B17" t="str">
            <v>AD40050068</v>
          </cell>
          <cell r="C17">
            <v>12</v>
          </cell>
          <cell r="D17" t="str">
            <v>Apontador(inclusive encargos sociais).</v>
          </cell>
          <cell r="E17" t="str">
            <v>h</v>
          </cell>
          <cell r="F17">
            <v>6.48</v>
          </cell>
          <cell r="G17">
            <v>1480</v>
          </cell>
        </row>
        <row r="18">
          <cell r="B18" t="str">
            <v>AD40050074</v>
          </cell>
          <cell r="C18">
            <v>13</v>
          </cell>
          <cell r="D18" t="str">
            <v>Auxiliar de almoxarife(inclusive encargos sociais).</v>
          </cell>
          <cell r="E18" t="str">
            <v>h</v>
          </cell>
          <cell r="F18">
            <v>4.41</v>
          </cell>
          <cell r="G18">
            <v>1480</v>
          </cell>
        </row>
        <row r="19">
          <cell r="B19" t="str">
            <v>AD40050080</v>
          </cell>
          <cell r="C19">
            <v>14</v>
          </cell>
          <cell r="D19" t="str">
            <v>Auxiliar de escritório(inclusive encargos sociais).</v>
          </cell>
          <cell r="E19" t="str">
            <v>h</v>
          </cell>
          <cell r="F19">
            <v>5.32</v>
          </cell>
          <cell r="G19">
            <v>1480</v>
          </cell>
        </row>
        <row r="20">
          <cell r="B20" t="str">
            <v>AD40050086</v>
          </cell>
          <cell r="C20">
            <v>15</v>
          </cell>
          <cell r="D20" t="str">
            <v>Auxiliar técnico(inclusive encargos sociais).</v>
          </cell>
          <cell r="E20" t="str">
            <v>h</v>
          </cell>
          <cell r="F20">
            <v>8.1</v>
          </cell>
          <cell r="G20">
            <v>1480</v>
          </cell>
        </row>
        <row r="21">
          <cell r="B21" t="str">
            <v>AD40050092</v>
          </cell>
          <cell r="C21">
            <v>16</v>
          </cell>
          <cell r="D21" t="str">
            <v xml:space="preserve">Auxiliar de topografia(inclusive encargos sociais).     </v>
          </cell>
          <cell r="E21" t="str">
            <v>h</v>
          </cell>
          <cell r="F21">
            <v>4.5</v>
          </cell>
          <cell r="G21">
            <v>1480</v>
          </cell>
        </row>
        <row r="22">
          <cell r="B22" t="str">
            <v>AD40050098</v>
          </cell>
          <cell r="C22">
            <v>17</v>
          </cell>
          <cell r="D22" t="str">
            <v xml:space="preserve">Chefe de escritório(inclusive encargos sociais). </v>
          </cell>
          <cell r="E22" t="str">
            <v>h</v>
          </cell>
          <cell r="F22">
            <v>13.02</v>
          </cell>
          <cell r="G22">
            <v>1480</v>
          </cell>
        </row>
        <row r="23">
          <cell r="B23" t="str">
            <v>AD40050116</v>
          </cell>
          <cell r="C23">
            <v>18</v>
          </cell>
          <cell r="D23" t="str">
            <v>Encarregado(inclusive encargos sociais).</v>
          </cell>
          <cell r="E23" t="str">
            <v>h</v>
          </cell>
          <cell r="F23">
            <v>8.3699999999999992</v>
          </cell>
          <cell r="G23">
            <v>2960</v>
          </cell>
        </row>
        <row r="24">
          <cell r="B24" t="str">
            <v xml:space="preserve"> AD40050122</v>
          </cell>
          <cell r="C24">
            <v>19</v>
          </cell>
          <cell r="D24" t="str">
            <v>Engenheiro ou arquiteto jr(inclusive encargos sociais).</v>
          </cell>
          <cell r="E24" t="str">
            <v>h</v>
          </cell>
          <cell r="F24">
            <v>21.39</v>
          </cell>
          <cell r="G24">
            <v>1480</v>
          </cell>
        </row>
        <row r="25">
          <cell r="B25" t="str">
            <v>AD40050134</v>
          </cell>
          <cell r="C25">
            <v>20</v>
          </cell>
          <cell r="D25" t="str">
            <v xml:space="preserve">Engenheiro sênior(inclusive encargos sociais).  </v>
          </cell>
          <cell r="E25" t="str">
            <v>h</v>
          </cell>
          <cell r="F25">
            <v>54.35</v>
          </cell>
          <cell r="G25">
            <v>1110</v>
          </cell>
        </row>
        <row r="26">
          <cell r="B26" t="str">
            <v>AD40050146</v>
          </cell>
          <cell r="C26">
            <v>21</v>
          </cell>
          <cell r="D26" t="str">
            <v xml:space="preserve">Estagiário(inclusive encargos sociais).  </v>
          </cell>
          <cell r="E26" t="str">
            <v>h</v>
          </cell>
          <cell r="F26">
            <v>2.76</v>
          </cell>
          <cell r="G26">
            <v>2960</v>
          </cell>
        </row>
        <row r="27">
          <cell r="B27" t="str">
            <v>AD40050188</v>
          </cell>
          <cell r="C27">
            <v>22</v>
          </cell>
          <cell r="D27" t="str">
            <v>Secretaria(inclusive encargos sociais).</v>
          </cell>
          <cell r="E27" t="str">
            <v>h</v>
          </cell>
          <cell r="F27">
            <v>9.24</v>
          </cell>
          <cell r="G27">
            <v>1480</v>
          </cell>
        </row>
        <row r="28">
          <cell r="B28" t="str">
            <v>AD40050200</v>
          </cell>
          <cell r="C28">
            <v>23</v>
          </cell>
          <cell r="D28" t="str">
            <v xml:space="preserve">Supervisor de trafego(inclusive encargos sociais).    </v>
          </cell>
          <cell r="E28" t="str">
            <v>h</v>
          </cell>
          <cell r="F28">
            <v>29.17</v>
          </cell>
          <cell r="G28">
            <v>2960</v>
          </cell>
        </row>
        <row r="29">
          <cell r="B29" t="str">
            <v>AD40050212</v>
          </cell>
          <cell r="C29">
            <v>24</v>
          </cell>
          <cell r="D29" t="str">
            <v xml:space="preserve">Topógrafo A(inclusive encargos sociais).  </v>
          </cell>
          <cell r="E29" t="str">
            <v>h</v>
          </cell>
          <cell r="F29">
            <v>13.78</v>
          </cell>
          <cell r="G29">
            <v>740</v>
          </cell>
        </row>
        <row r="30">
          <cell r="B30" t="str">
            <v>AD40050218</v>
          </cell>
          <cell r="C30">
            <v>25</v>
          </cell>
          <cell r="D30" t="str">
            <v>Vigia(inclusive encargos sociais).</v>
          </cell>
          <cell r="E30" t="str">
            <v>h</v>
          </cell>
          <cell r="F30">
            <v>4.63</v>
          </cell>
          <cell r="G30">
            <v>2960</v>
          </cell>
        </row>
        <row r="31">
          <cell r="B31" t="str">
            <v xml:space="preserve"> AD10050050</v>
          </cell>
          <cell r="C31">
            <v>26</v>
          </cell>
          <cell r="D31" t="str">
            <v>Marcação de obra sem instrumento topográfico.</v>
          </cell>
          <cell r="E31" t="str">
            <v>m2</v>
          </cell>
          <cell r="F31">
            <v>0.95</v>
          </cell>
          <cell r="G31">
            <v>400</v>
          </cell>
        </row>
        <row r="32">
          <cell r="B32" t="str">
            <v>AD10100100</v>
          </cell>
          <cell r="C32">
            <v>27</v>
          </cell>
          <cell r="D32" t="str">
            <v>Locação de obra com aparelho topográfico.</v>
          </cell>
          <cell r="E32" t="str">
            <v>m</v>
          </cell>
          <cell r="F32">
            <v>6.75</v>
          </cell>
          <cell r="G32">
            <v>410</v>
          </cell>
        </row>
        <row r="33">
          <cell r="B33" t="str">
            <v>AD15150750</v>
          </cell>
          <cell r="C33">
            <v>28</v>
          </cell>
          <cell r="D33" t="str">
            <v>Veiculo motor 1.0 a gasolina sem motorista.</v>
          </cell>
          <cell r="E33" t="str">
            <v>mês</v>
          </cell>
          <cell r="F33">
            <v>1269.6600000000001</v>
          </cell>
          <cell r="G33">
            <v>8</v>
          </cell>
        </row>
        <row r="34">
          <cell r="B34" t="str">
            <v>AD20250050</v>
          </cell>
          <cell r="C34">
            <v>29</v>
          </cell>
          <cell r="D34" t="str">
            <v>Barragem de bloqueio, reaproveitamento 40 vezes.</v>
          </cell>
          <cell r="E34" t="str">
            <v>m</v>
          </cell>
          <cell r="F34">
            <v>0.98</v>
          </cell>
          <cell r="G34">
            <v>970</v>
          </cell>
        </row>
        <row r="35">
          <cell r="B35" t="str">
            <v>AD20250100</v>
          </cell>
          <cell r="C35">
            <v>30</v>
          </cell>
          <cell r="D35" t="str">
            <v>Barragem de bloqueio de obra, colocação e retirada.</v>
          </cell>
          <cell r="E35" t="str">
            <v>m</v>
          </cell>
          <cell r="F35">
            <v>3.26</v>
          </cell>
          <cell r="G35">
            <v>4200</v>
          </cell>
        </row>
        <row r="36">
          <cell r="B36" t="str">
            <v>AD20250200</v>
          </cell>
          <cell r="C36">
            <v>31</v>
          </cell>
          <cell r="D36" t="str">
            <v>Placa de sinalização para obra de via publica.</v>
          </cell>
          <cell r="E36" t="str">
            <v>un</v>
          </cell>
          <cell r="F36">
            <v>37.67</v>
          </cell>
          <cell r="G36">
            <v>43</v>
          </cell>
        </row>
        <row r="37">
          <cell r="B37" t="str">
            <v>AD20250250</v>
          </cell>
          <cell r="C37">
            <v>32</v>
          </cell>
          <cell r="D37" t="str">
            <v>Placa de sinalização para obra, colocação e retirada.</v>
          </cell>
          <cell r="E37" t="str">
            <v>un</v>
          </cell>
          <cell r="F37">
            <v>0.89</v>
          </cell>
          <cell r="G37">
            <v>173</v>
          </cell>
        </row>
        <row r="38">
          <cell r="B38" t="str">
            <v>AD20250300</v>
          </cell>
          <cell r="C38">
            <v>33</v>
          </cell>
          <cell r="D38" t="str">
            <v>Placa de identificação de obra publica.</v>
          </cell>
          <cell r="E38" t="str">
            <v>m2</v>
          </cell>
          <cell r="F38">
            <v>166.66</v>
          </cell>
          <cell r="G38">
            <v>22.4</v>
          </cell>
        </row>
        <row r="39">
          <cell r="B39" t="str">
            <v>AD25050050</v>
          </cell>
          <cell r="C39">
            <v>34</v>
          </cell>
          <cell r="D39" t="str">
            <v>Aluguel de balizador vaga-lume.</v>
          </cell>
          <cell r="E39" t="str">
            <v>mês</v>
          </cell>
          <cell r="F39">
            <v>86.83</v>
          </cell>
          <cell r="G39">
            <v>960</v>
          </cell>
        </row>
        <row r="40">
          <cell r="B40" t="str">
            <v xml:space="preserve">AD25050200/  </v>
          </cell>
          <cell r="C40">
            <v>35</v>
          </cell>
          <cell r="D40" t="str">
            <v>Aluguel de cavalete plástico universa.</v>
          </cell>
          <cell r="E40" t="str">
            <v>un.mês</v>
          </cell>
          <cell r="F40">
            <v>86.83</v>
          </cell>
          <cell r="G40">
            <v>600</v>
          </cell>
        </row>
        <row r="41">
          <cell r="B41" t="str">
            <v>AD25050250</v>
          </cell>
          <cell r="C41">
            <v>36</v>
          </cell>
          <cell r="D41" t="str">
            <v>Aluguel de cone canalizador empinhavel T-Topde.</v>
          </cell>
          <cell r="E41" t="str">
            <v>un.mês</v>
          </cell>
          <cell r="F41">
            <v>32.29</v>
          </cell>
          <cell r="G41">
            <v>600</v>
          </cell>
        </row>
        <row r="42">
          <cell r="B42" t="str">
            <v>AD35150050A</v>
          </cell>
          <cell r="C42">
            <v>37</v>
          </cell>
          <cell r="D42" t="str">
            <v>Controle tecnológico de obras em concreto armado.</v>
          </cell>
          <cell r="E42" t="str">
            <v>m3</v>
          </cell>
          <cell r="F42">
            <v>12.32</v>
          </cell>
          <cell r="G42">
            <v>382</v>
          </cell>
        </row>
        <row r="43">
          <cell r="B43" t="str">
            <v xml:space="preserve">SE25100100A  </v>
          </cell>
          <cell r="C43">
            <v>38</v>
          </cell>
          <cell r="D43" t="str">
            <v>Projeto executivo para urbanização/reurbanização.</v>
          </cell>
          <cell r="E43" t="str">
            <v>há</v>
          </cell>
          <cell r="F43">
            <v>34610.160000000003</v>
          </cell>
          <cell r="G43">
            <v>5.18</v>
          </cell>
        </row>
        <row r="44">
          <cell r="B44" t="str">
            <v>SE20100050</v>
          </cell>
          <cell r="C44">
            <v>39</v>
          </cell>
          <cell r="D44" t="str">
            <v>Lançamento de linha poligonal básica.</v>
          </cell>
          <cell r="E44" t="str">
            <v>Km</v>
          </cell>
          <cell r="F44">
            <v>159.44</v>
          </cell>
          <cell r="G44">
            <v>1</v>
          </cell>
        </row>
        <row r="45">
          <cell r="B45" t="str">
            <v>SE20102500A</v>
          </cell>
          <cell r="C45">
            <v>40</v>
          </cell>
          <cell r="D45" t="str">
            <v>Nivelamento de eixo de logradouro.</v>
          </cell>
          <cell r="E45" t="str">
            <v>Km</v>
          </cell>
          <cell r="F45">
            <v>74.489999999999995</v>
          </cell>
          <cell r="G45">
            <v>1</v>
          </cell>
        </row>
        <row r="46">
          <cell r="B46" t="str">
            <v>SE20150050</v>
          </cell>
          <cell r="C46">
            <v>41</v>
          </cell>
          <cell r="D46" t="str">
            <v>Levantamento fotográfico de aspecto de área urbana.</v>
          </cell>
          <cell r="E46" t="str">
            <v>un</v>
          </cell>
          <cell r="F46">
            <v>1.8</v>
          </cell>
          <cell r="G46">
            <v>259</v>
          </cell>
        </row>
        <row r="47">
          <cell r="B47" t="str">
            <v>SE20150250</v>
          </cell>
          <cell r="C47">
            <v>42</v>
          </cell>
          <cell r="D47" t="str">
            <v>Levantamento fotográfico aéreo vertical de área urbana.</v>
          </cell>
          <cell r="E47" t="str">
            <v>conj</v>
          </cell>
          <cell r="F47">
            <v>8267.76</v>
          </cell>
          <cell r="G47">
            <v>1</v>
          </cell>
        </row>
        <row r="48">
          <cell r="B48" t="str">
            <v>SE20101600</v>
          </cell>
          <cell r="C48">
            <v>43</v>
          </cell>
          <cell r="D48" t="str">
            <v>Levantamento cadastral das profundidades de tubos.</v>
          </cell>
          <cell r="E48" t="str">
            <v>un</v>
          </cell>
          <cell r="F48">
            <v>23.05</v>
          </cell>
          <cell r="G48">
            <v>137</v>
          </cell>
        </row>
        <row r="49">
          <cell r="B49" t="str">
            <v>SE30050100</v>
          </cell>
          <cell r="C49">
            <v>44</v>
          </cell>
          <cell r="D49" t="str">
            <v>Determinação da deformação com Viga Benkelmann.</v>
          </cell>
          <cell r="E49" t="str">
            <v>un</v>
          </cell>
          <cell r="F49">
            <v>53.9</v>
          </cell>
          <cell r="G49">
            <v>144</v>
          </cell>
        </row>
        <row r="50">
          <cell r="B50" t="str">
            <v>CE05100110</v>
          </cell>
          <cell r="C50">
            <v>45</v>
          </cell>
          <cell r="D50" t="str">
            <v>Consultor de serviços técnicos especializados.</v>
          </cell>
          <cell r="E50" t="str">
            <v>h</v>
          </cell>
          <cell r="F50">
            <v>89.23</v>
          </cell>
          <cell r="G50">
            <v>726</v>
          </cell>
        </row>
        <row r="51">
          <cell r="B51" t="str">
            <v>CO05050500</v>
          </cell>
          <cell r="C51">
            <v>46</v>
          </cell>
          <cell r="D51" t="str">
            <v>Plataforma ou passarela de Pinho.</v>
          </cell>
          <cell r="E51" t="str">
            <v>m2</v>
          </cell>
          <cell r="F51">
            <v>2.31</v>
          </cell>
          <cell r="G51">
            <v>187</v>
          </cell>
        </row>
        <row r="52">
          <cell r="B52" t="str">
            <v>CO05100050</v>
          </cell>
          <cell r="C52">
            <v>47</v>
          </cell>
          <cell r="D52" t="str">
            <v>Aluguel de andaime tubular sobre sapatas fixas.</v>
          </cell>
          <cell r="E52" t="str">
            <v>m2.mês</v>
          </cell>
          <cell r="F52">
            <v>2.2000000000000002</v>
          </cell>
          <cell r="G52">
            <v>2100</v>
          </cell>
        </row>
        <row r="53">
          <cell r="B53" t="str">
            <v>CO05150100</v>
          </cell>
          <cell r="C53">
            <v>48</v>
          </cell>
          <cell r="D53" t="str">
            <v>Montagem e desmontagem de andaime tubular.</v>
          </cell>
          <cell r="E53" t="str">
            <v>m2</v>
          </cell>
          <cell r="F53">
            <v>1.77</v>
          </cell>
          <cell r="G53">
            <v>350</v>
          </cell>
        </row>
        <row r="54">
          <cell r="B54" t="str">
            <v>CO05150300</v>
          </cell>
          <cell r="C54">
            <v>49</v>
          </cell>
          <cell r="D54" t="str">
            <v>Movimentação vertical ou horizontal de plataforma.</v>
          </cell>
          <cell r="E54" t="str">
            <v>m2</v>
          </cell>
          <cell r="F54">
            <v>0.14000000000000001</v>
          </cell>
          <cell r="G54">
            <v>350</v>
          </cell>
        </row>
        <row r="55">
          <cell r="B55" t="str">
            <v>MT05300100</v>
          </cell>
          <cell r="C55">
            <v>50</v>
          </cell>
          <cell r="D55" t="str">
            <v>Escavação manual em material de 1a categoria.</v>
          </cell>
          <cell r="E55" t="str">
            <v>m3</v>
          </cell>
          <cell r="F55">
            <v>12.4</v>
          </cell>
          <cell r="G55">
            <v>10700</v>
          </cell>
        </row>
        <row r="56">
          <cell r="B56" t="str">
            <v>MT10050050</v>
          </cell>
          <cell r="C56">
            <v>51</v>
          </cell>
          <cell r="D56" t="str">
            <v xml:space="preserve">Escavação mecânica, utilizando Retro-Escavadeira. </v>
          </cell>
          <cell r="E56" t="str">
            <v>m3</v>
          </cell>
          <cell r="F56">
            <v>2.77</v>
          </cell>
          <cell r="G56">
            <v>36800</v>
          </cell>
        </row>
        <row r="57">
          <cell r="B57" t="str">
            <v>MT10100050</v>
          </cell>
          <cell r="C57">
            <v>52</v>
          </cell>
          <cell r="D57" t="str">
            <v>Escavação mecânica, utilizando Escavadeira.</v>
          </cell>
          <cell r="E57" t="str">
            <v>m3</v>
          </cell>
          <cell r="F57">
            <v>0.96</v>
          </cell>
          <cell r="G57">
            <v>7300</v>
          </cell>
        </row>
        <row r="58">
          <cell r="B58" t="str">
            <v>MT15050250</v>
          </cell>
          <cell r="C58">
            <v>53</v>
          </cell>
          <cell r="D58" t="str">
            <v xml:space="preserve">Reaterro de vala com material de boa qualidade. </v>
          </cell>
          <cell r="E58" t="str">
            <v>m3</v>
          </cell>
          <cell r="F58">
            <v>9.3000000000000007</v>
          </cell>
          <cell r="G58">
            <v>13700</v>
          </cell>
        </row>
        <row r="59">
          <cell r="B59" t="str">
            <v>MT15050300</v>
          </cell>
          <cell r="C59">
            <v>54</v>
          </cell>
          <cell r="D59" t="str">
            <v>Reaterro de vala, com po-de-pedra.</v>
          </cell>
          <cell r="E59" t="str">
            <v>m3</v>
          </cell>
          <cell r="F59">
            <v>36.18</v>
          </cell>
          <cell r="G59">
            <v>19600</v>
          </cell>
        </row>
        <row r="60">
          <cell r="B60" t="str">
            <v>MT05250050</v>
          </cell>
          <cell r="C60">
            <v>55</v>
          </cell>
          <cell r="D60" t="str">
            <v>Desmonte manual de bloco de 3a categoria.</v>
          </cell>
          <cell r="E60" t="str">
            <v>m3</v>
          </cell>
          <cell r="F60">
            <v>32.14</v>
          </cell>
          <cell r="G60">
            <v>7050</v>
          </cell>
        </row>
        <row r="61">
          <cell r="B61" t="str">
            <v>MT05450050</v>
          </cell>
          <cell r="C61">
            <v>56</v>
          </cell>
          <cell r="D61" t="str">
            <v>Desmonte a fogo de bloco de material de 3a categoria.</v>
          </cell>
          <cell r="E61" t="str">
            <v>m3</v>
          </cell>
          <cell r="F61">
            <v>66.56</v>
          </cell>
          <cell r="G61">
            <v>8545</v>
          </cell>
        </row>
        <row r="62">
          <cell r="B62" t="str">
            <v>MT15150050</v>
          </cell>
          <cell r="C62">
            <v>57</v>
          </cell>
          <cell r="D62" t="str">
            <v>Preparo de solo ate 30cm de profundidade.</v>
          </cell>
          <cell r="E62" t="str">
            <v>m2</v>
          </cell>
          <cell r="F62">
            <v>5.46</v>
          </cell>
          <cell r="G62">
            <v>17842</v>
          </cell>
        </row>
        <row r="63">
          <cell r="B63" t="str">
            <v>MT20050050</v>
          </cell>
          <cell r="C63">
            <v>58</v>
          </cell>
          <cell r="D63" t="str">
            <v>Espalhamento de material de 1a categoria.</v>
          </cell>
          <cell r="E63" t="str">
            <v>m3</v>
          </cell>
          <cell r="F63">
            <v>0.24</v>
          </cell>
          <cell r="G63">
            <v>70776</v>
          </cell>
        </row>
        <row r="64">
          <cell r="B64" t="str">
            <v>TC05050350</v>
          </cell>
          <cell r="C64">
            <v>59</v>
          </cell>
          <cell r="D64" t="str">
            <v>Transporte de carga de qualquer natureza.</v>
          </cell>
          <cell r="E64" t="str">
            <v>t.Km</v>
          </cell>
          <cell r="F64">
            <v>0.39</v>
          </cell>
          <cell r="G64">
            <v>1880000</v>
          </cell>
        </row>
        <row r="65">
          <cell r="B65" t="str">
            <v>TC10050150</v>
          </cell>
          <cell r="C65">
            <v>60</v>
          </cell>
          <cell r="D65" t="str">
            <v>Carga manual e descarga mecânica.</v>
          </cell>
          <cell r="E65" t="str">
            <v>t</v>
          </cell>
          <cell r="F65">
            <v>7.38</v>
          </cell>
          <cell r="G65">
            <v>47000</v>
          </cell>
        </row>
        <row r="66">
          <cell r="B66" t="str">
            <v>EQ05050100A</v>
          </cell>
          <cell r="C66">
            <v>61</v>
          </cell>
          <cell r="D66" t="str">
            <v xml:space="preserve">Caminhão basculante. Custo horário produtivo.     </v>
          </cell>
          <cell r="E66" t="str">
            <v>h</v>
          </cell>
          <cell r="F66">
            <v>45.34</v>
          </cell>
          <cell r="G66">
            <v>2446</v>
          </cell>
        </row>
        <row r="67">
          <cell r="B67" t="str">
            <v>EQ05050103A</v>
          </cell>
          <cell r="C67">
            <v>62</v>
          </cell>
          <cell r="D67" t="str">
            <v>Caminhão basculante. Custo horário improdutivo.</v>
          </cell>
          <cell r="E67" t="str">
            <v>h</v>
          </cell>
          <cell r="F67">
            <v>25.39</v>
          </cell>
          <cell r="G67">
            <v>432</v>
          </cell>
        </row>
        <row r="68">
          <cell r="B68" t="str">
            <v>EQ05050300</v>
          </cell>
          <cell r="C68">
            <v>63</v>
          </cell>
          <cell r="D68" t="str">
            <v>Caminhão com Carroceria Fixa. Aluguel produtivo.</v>
          </cell>
          <cell r="E68" t="str">
            <v>h</v>
          </cell>
          <cell r="F68">
            <v>32.28</v>
          </cell>
          <cell r="G68">
            <v>1957</v>
          </cell>
        </row>
        <row r="69">
          <cell r="B69" t="str">
            <v>EQ05050306</v>
          </cell>
          <cell r="C69">
            <v>64</v>
          </cell>
          <cell r="D69" t="str">
            <v>Caminhão com Carroceria Fixa. Aluguel improdutivo.</v>
          </cell>
          <cell r="E69" t="str">
            <v>h</v>
          </cell>
          <cell r="F69">
            <v>8.5399999999999991</v>
          </cell>
          <cell r="G69">
            <v>346</v>
          </cell>
        </row>
        <row r="70">
          <cell r="B70" t="str">
            <v>EQ05050415</v>
          </cell>
          <cell r="C70">
            <v>65</v>
          </cell>
          <cell r="D70" t="str">
            <v xml:space="preserve">Caminhão Carroceria Fixa F-12000 Munck produtivo.               </v>
          </cell>
          <cell r="E70" t="str">
            <v>h</v>
          </cell>
          <cell r="F70">
            <v>53.72</v>
          </cell>
          <cell r="G70">
            <v>3453</v>
          </cell>
        </row>
        <row r="71">
          <cell r="B71" t="str">
            <v>EQ15050450</v>
          </cell>
          <cell r="C71">
            <v>66</v>
          </cell>
          <cell r="D71" t="str">
            <v xml:space="preserve">Pa-carregadeira(Carregador frontal). Custo produtivo.  </v>
          </cell>
          <cell r="E71" t="str">
            <v>h</v>
          </cell>
          <cell r="F71">
            <v>68.34</v>
          </cell>
          <cell r="G71">
            <v>1345</v>
          </cell>
        </row>
        <row r="72">
          <cell r="B72" t="str">
            <v>EQ15050453</v>
          </cell>
          <cell r="C72">
            <v>67</v>
          </cell>
          <cell r="D72" t="str">
            <v>Pa-carregadeira(Carregador Frontal).Custo improdutivo.</v>
          </cell>
          <cell r="E72" t="str">
            <v>h</v>
          </cell>
          <cell r="F72">
            <v>31.05</v>
          </cell>
          <cell r="G72">
            <v>237</v>
          </cell>
        </row>
        <row r="73">
          <cell r="B73" t="str">
            <v>EQ15050500</v>
          </cell>
          <cell r="C73">
            <v>68</v>
          </cell>
          <cell r="D73" t="str">
            <v xml:space="preserve">Retro-Escavadeira/carregadeira. Custo produtivo. </v>
          </cell>
          <cell r="E73" t="str">
            <v>h</v>
          </cell>
          <cell r="F73">
            <v>45.49</v>
          </cell>
          <cell r="G73">
            <v>1439</v>
          </cell>
        </row>
        <row r="74">
          <cell r="B74" t="str">
            <v>EQ30050200</v>
          </cell>
          <cell r="C74">
            <v>69</v>
          </cell>
          <cell r="D74" t="str">
            <v>Betoneira com capacidade de 580l, Aluguel produtivo.</v>
          </cell>
          <cell r="E74" t="str">
            <v>h</v>
          </cell>
          <cell r="F74">
            <v>4.71</v>
          </cell>
          <cell r="G74">
            <v>2041</v>
          </cell>
        </row>
        <row r="75">
          <cell r="B75" t="str">
            <v>EQ30050206</v>
          </cell>
          <cell r="C75">
            <v>70</v>
          </cell>
          <cell r="D75" t="str">
            <v>Betoneira com capacidade de 580l Aluguel improdutivo.</v>
          </cell>
          <cell r="E75" t="str">
            <v>h</v>
          </cell>
          <cell r="F75">
            <v>1.56</v>
          </cell>
          <cell r="G75">
            <v>216</v>
          </cell>
        </row>
        <row r="76">
          <cell r="B76" t="str">
            <v>EQ15050550</v>
          </cell>
          <cell r="C76">
            <v>71</v>
          </cell>
          <cell r="D76" t="str">
            <v xml:space="preserve">Rompedor Pneumático de 32,6Kg Aluguel produtivo. </v>
          </cell>
          <cell r="E76" t="str">
            <v>h</v>
          </cell>
          <cell r="F76">
            <v>1.05</v>
          </cell>
          <cell r="G76">
            <v>648</v>
          </cell>
        </row>
        <row r="77">
          <cell r="B77" t="str">
            <v>EQ15050556</v>
          </cell>
          <cell r="C77">
            <v>72</v>
          </cell>
          <cell r="D77" t="str">
            <v>Rompedor Pneumático de 32,6Kg Aluguel improdutivo.</v>
          </cell>
          <cell r="E77" t="str">
            <v>h</v>
          </cell>
          <cell r="F77">
            <v>0.7</v>
          </cell>
          <cell r="G77">
            <v>72</v>
          </cell>
        </row>
        <row r="78">
          <cell r="B78" t="str">
            <v xml:space="preserve"> EQ20050800</v>
          </cell>
          <cell r="C78">
            <v>73</v>
          </cell>
          <cell r="D78" t="str">
            <v xml:space="preserve">Vassoura Mecânica, rebocável, Aluguel produtivo.   </v>
          </cell>
          <cell r="E78" t="str">
            <v>h</v>
          </cell>
          <cell r="F78">
            <v>3.58</v>
          </cell>
          <cell r="G78">
            <v>1712</v>
          </cell>
        </row>
        <row r="79">
          <cell r="B79" t="str">
            <v>EQ20050806</v>
          </cell>
          <cell r="C79">
            <v>74</v>
          </cell>
          <cell r="D79" t="str">
            <v>Vassoura Mecânica, rebocável, Aluguel improdutivo.</v>
          </cell>
          <cell r="E79" t="str">
            <v>h</v>
          </cell>
          <cell r="F79">
            <v>1.43</v>
          </cell>
          <cell r="G79">
            <v>216</v>
          </cell>
        </row>
        <row r="80">
          <cell r="B80" t="str">
            <v>EQ35100200</v>
          </cell>
          <cell r="C80">
            <v>75</v>
          </cell>
          <cell r="D80" t="str">
            <v xml:space="preserve">Bomba Centrífuga Submersível. Aluguel produtivo.    </v>
          </cell>
          <cell r="E80" t="str">
            <v>h</v>
          </cell>
          <cell r="F80">
            <v>3.6</v>
          </cell>
          <cell r="G80">
            <v>8632</v>
          </cell>
        </row>
        <row r="81">
          <cell r="B81" t="str">
            <v>EQ35100203</v>
          </cell>
          <cell r="C81">
            <v>76</v>
          </cell>
          <cell r="D81" t="str">
            <v>Bomba Centrífuga Submersível. Aluguel improdutivo.</v>
          </cell>
          <cell r="E81" t="str">
            <v>h</v>
          </cell>
          <cell r="F81">
            <v>1.4</v>
          </cell>
          <cell r="G81">
            <v>863</v>
          </cell>
        </row>
        <row r="82">
          <cell r="B82" t="str">
            <v>EQ45050159</v>
          </cell>
          <cell r="C82">
            <v>77</v>
          </cell>
          <cell r="D82" t="str">
            <v>Compressor de ar. Aluguel improdutivo.</v>
          </cell>
          <cell r="E82" t="str">
            <v>h</v>
          </cell>
          <cell r="F82">
            <v>3.64</v>
          </cell>
          <cell r="G82">
            <v>72</v>
          </cell>
        </row>
        <row r="83">
          <cell r="B83" t="str">
            <v>EQ45150100</v>
          </cell>
          <cell r="C83">
            <v>78</v>
          </cell>
          <cell r="D83" t="str">
            <v>Retificador de solda elétrica de 430A.</v>
          </cell>
          <cell r="E83" t="str">
            <v>h</v>
          </cell>
          <cell r="F83">
            <v>7.16</v>
          </cell>
          <cell r="G83">
            <v>1007</v>
          </cell>
        </row>
        <row r="84">
          <cell r="B84" t="str">
            <v>EQ40050150A</v>
          </cell>
          <cell r="C84">
            <v>79</v>
          </cell>
          <cell r="D84" t="str">
            <v>Equipamento de jato d'água (Sewer-Jet ou similar).</v>
          </cell>
          <cell r="E84" t="str">
            <v>h</v>
          </cell>
          <cell r="F84">
            <v>79.2</v>
          </cell>
          <cell r="G84">
            <v>1079</v>
          </cell>
        </row>
        <row r="85">
          <cell r="B85" t="str">
            <v>EQ40050153A</v>
          </cell>
          <cell r="C85">
            <v>80</v>
          </cell>
          <cell r="D85" t="str">
            <v>Equipamento de alta pressão  (Vac-All ou similar).</v>
          </cell>
          <cell r="E85" t="str">
            <v>h</v>
          </cell>
          <cell r="F85">
            <v>104.07</v>
          </cell>
          <cell r="G85">
            <v>1942</v>
          </cell>
        </row>
        <row r="86">
          <cell r="B86" t="str">
            <v>SC05050050</v>
          </cell>
          <cell r="C86">
            <v>81</v>
          </cell>
          <cell r="D86" t="str">
            <v>Arrancamento de aparelhos de iluminação.</v>
          </cell>
          <cell r="E86" t="str">
            <v>un</v>
          </cell>
          <cell r="F86">
            <v>1.67</v>
          </cell>
          <cell r="G86">
            <v>65</v>
          </cell>
        </row>
        <row r="87">
          <cell r="B87" t="str">
            <v>SC05050200</v>
          </cell>
          <cell r="C87">
            <v>82</v>
          </cell>
          <cell r="D87" t="str">
            <v>Arrancamento de grades, gradis, alambrados, cercas.</v>
          </cell>
          <cell r="E87" t="str">
            <v>m2</v>
          </cell>
          <cell r="F87">
            <v>4.43</v>
          </cell>
          <cell r="G87">
            <v>144</v>
          </cell>
        </row>
        <row r="88">
          <cell r="B88" t="str">
            <v>SC05050250</v>
          </cell>
          <cell r="C88">
            <v>83</v>
          </cell>
          <cell r="D88" t="str">
            <v>Arrancamento de meios-fios, de granito ou concreto.</v>
          </cell>
          <cell r="E88" t="str">
            <v>m</v>
          </cell>
          <cell r="F88">
            <v>4.87</v>
          </cell>
          <cell r="G88">
            <v>3739</v>
          </cell>
        </row>
        <row r="89">
          <cell r="B89" t="str">
            <v>SC05050300</v>
          </cell>
          <cell r="C89">
            <v>84</v>
          </cell>
          <cell r="D89" t="str">
            <v>Arrancamento de paralelepípedos.</v>
          </cell>
          <cell r="E89" t="str">
            <v>m2</v>
          </cell>
          <cell r="F89">
            <v>2.21</v>
          </cell>
          <cell r="G89">
            <v>860</v>
          </cell>
        </row>
        <row r="90">
          <cell r="B90" t="str">
            <v>SC05050500</v>
          </cell>
          <cell r="C90">
            <v>85</v>
          </cell>
          <cell r="D90" t="str">
            <v>Arrancamento tubos concreto manilhas ø 0,40 a 0,60m.</v>
          </cell>
          <cell r="E90" t="str">
            <v>m</v>
          </cell>
          <cell r="F90">
            <v>3.99</v>
          </cell>
          <cell r="G90">
            <v>328</v>
          </cell>
        </row>
        <row r="91">
          <cell r="B91" t="str">
            <v>SC05050601</v>
          </cell>
          <cell r="C91">
            <v>86</v>
          </cell>
          <cell r="D91" t="str">
            <v>Demolição manual de alvenaria de pedra argamassada.</v>
          </cell>
          <cell r="E91" t="str">
            <v>m3</v>
          </cell>
          <cell r="F91">
            <v>30.27</v>
          </cell>
          <cell r="G91">
            <v>324</v>
          </cell>
        </row>
        <row r="92">
          <cell r="B92" t="str">
            <v>SC05050750</v>
          </cell>
          <cell r="C92">
            <v>87</v>
          </cell>
          <cell r="D92" t="str">
            <v>Demolição manual de alvenaria de tijolos maciços.</v>
          </cell>
          <cell r="E92" t="str">
            <v>m3</v>
          </cell>
          <cell r="F92">
            <v>52.99</v>
          </cell>
          <cell r="G92">
            <v>130</v>
          </cell>
        </row>
        <row r="93">
          <cell r="B93" t="str">
            <v>SC05050850</v>
          </cell>
          <cell r="C93">
            <v>88</v>
          </cell>
          <cell r="D93" t="str">
            <v>Demolição manual de concreto simples.</v>
          </cell>
          <cell r="E93" t="str">
            <v>m3</v>
          </cell>
          <cell r="F93">
            <v>60.55</v>
          </cell>
          <cell r="G93">
            <v>1904</v>
          </cell>
        </row>
        <row r="94">
          <cell r="B94" t="str">
            <v>SC05050950</v>
          </cell>
          <cell r="C94">
            <v>89</v>
          </cell>
          <cell r="D94" t="str">
            <v>Demolição manual de concreto armado.</v>
          </cell>
          <cell r="E94" t="str">
            <v>m3</v>
          </cell>
          <cell r="F94">
            <v>85.78</v>
          </cell>
          <cell r="G94">
            <v>140</v>
          </cell>
        </row>
        <row r="95">
          <cell r="B95" t="str">
            <v>SC05051400</v>
          </cell>
          <cell r="C95">
            <v>90</v>
          </cell>
          <cell r="D95" t="str">
            <v>Demolição de revestimento em argamassa.</v>
          </cell>
          <cell r="E95" t="str">
            <v>m2</v>
          </cell>
          <cell r="F95">
            <v>2.21</v>
          </cell>
          <cell r="G95">
            <v>144</v>
          </cell>
        </row>
        <row r="96">
          <cell r="B96" t="str">
            <v>SC05051450</v>
          </cell>
          <cell r="C96">
            <v>91</v>
          </cell>
          <cell r="D96" t="str">
            <v>Demolição de revestimento em azulejos, cerâmicas.</v>
          </cell>
          <cell r="E96" t="str">
            <v>m2</v>
          </cell>
          <cell r="F96">
            <v>5.31</v>
          </cell>
          <cell r="G96">
            <v>130</v>
          </cell>
        </row>
        <row r="97">
          <cell r="B97" t="str">
            <v>SC05052150</v>
          </cell>
          <cell r="C97">
            <v>92</v>
          </cell>
          <cell r="D97" t="str">
            <v>Remoção de cobertura de telha francesa.</v>
          </cell>
          <cell r="E97" t="str">
            <v>m2</v>
          </cell>
          <cell r="F97">
            <v>8.26</v>
          </cell>
          <cell r="G97">
            <v>260</v>
          </cell>
        </row>
        <row r="98">
          <cell r="B98" t="str">
            <v>SC05052450</v>
          </cell>
          <cell r="C98">
            <v>93</v>
          </cell>
          <cell r="D98" t="str">
            <v>Remoção de cobertura de telha de fibro-cimento.</v>
          </cell>
          <cell r="E98" t="str">
            <v>m2</v>
          </cell>
          <cell r="F98">
            <v>3.87</v>
          </cell>
          <cell r="G98">
            <v>460</v>
          </cell>
        </row>
        <row r="99">
          <cell r="B99" t="str">
            <v>SC05052900</v>
          </cell>
          <cell r="C99">
            <v>94</v>
          </cell>
          <cell r="D99" t="str">
            <v xml:space="preserve">Remoção manual de passeio de pedra portuguesa. </v>
          </cell>
          <cell r="E99" t="str">
            <v>m2</v>
          </cell>
          <cell r="F99">
            <v>2.44</v>
          </cell>
          <cell r="G99">
            <v>2900</v>
          </cell>
        </row>
        <row r="100">
          <cell r="B100" t="str">
            <v>SC05053250</v>
          </cell>
          <cell r="C100">
            <v>95</v>
          </cell>
          <cell r="D100" t="str">
            <v>Remoção de tubulação ferro fundido ø50mm a 300mm.</v>
          </cell>
          <cell r="E100" t="str">
            <v>m</v>
          </cell>
          <cell r="F100">
            <v>11.88</v>
          </cell>
          <cell r="G100">
            <v>290</v>
          </cell>
        </row>
        <row r="101">
          <cell r="B101" t="str">
            <v>SC05100150</v>
          </cell>
          <cell r="C101">
            <v>96</v>
          </cell>
          <cell r="D101" t="str">
            <v>Demolição, com equipamento, concreto simples.</v>
          </cell>
          <cell r="E101" t="str">
            <v>m3</v>
          </cell>
          <cell r="F101">
            <v>43.52</v>
          </cell>
          <cell r="G101">
            <v>2160</v>
          </cell>
        </row>
        <row r="102">
          <cell r="B102" t="str">
            <v>SC05100300</v>
          </cell>
          <cell r="C102">
            <v>97</v>
          </cell>
          <cell r="D102" t="str">
            <v>Demolição, com equipamento concreto armado.</v>
          </cell>
          <cell r="E102" t="str">
            <v>m3</v>
          </cell>
          <cell r="F102">
            <v>73.98</v>
          </cell>
          <cell r="G102">
            <v>3400</v>
          </cell>
        </row>
        <row r="103">
          <cell r="B103" t="str">
            <v>SC05100500</v>
          </cell>
          <cell r="C103">
            <v>98</v>
          </cell>
          <cell r="D103" t="str">
            <v>Demolição com equip. concreto asfáltico 10cm.</v>
          </cell>
          <cell r="E103" t="str">
            <v>m2</v>
          </cell>
          <cell r="F103">
            <v>8.98</v>
          </cell>
          <cell r="G103">
            <v>20100</v>
          </cell>
        </row>
        <row r="104">
          <cell r="B104" t="str">
            <v>SC10050250</v>
          </cell>
          <cell r="C104">
            <v>99</v>
          </cell>
          <cell r="D104" t="str">
            <v xml:space="preserve">Bombeiro hidráulico (inclusive encargos sociais).   </v>
          </cell>
          <cell r="E104" t="str">
            <v>h</v>
          </cell>
          <cell r="F104">
            <v>6.48</v>
          </cell>
          <cell r="G104">
            <v>2960</v>
          </cell>
        </row>
        <row r="105">
          <cell r="B105" t="str">
            <v>SC10050300</v>
          </cell>
          <cell r="C105">
            <v>100</v>
          </cell>
          <cell r="D105" t="str">
            <v xml:space="preserve">Calceteiro (inclusive encargos sociais).   </v>
          </cell>
          <cell r="E105" t="str">
            <v>h</v>
          </cell>
          <cell r="F105">
            <v>5.99</v>
          </cell>
          <cell r="G105">
            <v>1480</v>
          </cell>
        </row>
        <row r="106">
          <cell r="B106" t="str">
            <v>SC10050350</v>
          </cell>
          <cell r="C106">
            <v>101</v>
          </cell>
          <cell r="D106" t="str">
            <v>Carpinteiro de forma (inclusive encargos sociais).</v>
          </cell>
          <cell r="E106" t="str">
            <v>h</v>
          </cell>
          <cell r="F106">
            <v>5.99</v>
          </cell>
          <cell r="G106">
            <v>1480</v>
          </cell>
        </row>
        <row r="107">
          <cell r="B107" t="str">
            <v>SC10050450</v>
          </cell>
          <cell r="C107">
            <v>102</v>
          </cell>
          <cell r="D107" t="str">
            <v xml:space="preserve">Eletricista (inclusive encargos sociais). </v>
          </cell>
          <cell r="E107" t="str">
            <v>h</v>
          </cell>
          <cell r="F107">
            <v>6.48</v>
          </cell>
          <cell r="G107">
            <v>2960</v>
          </cell>
        </row>
        <row r="108">
          <cell r="B108" t="str">
            <v>SC10050900</v>
          </cell>
          <cell r="C108">
            <v>103</v>
          </cell>
          <cell r="D108" t="str">
            <v xml:space="preserve">Marteleteiro (inclusive encargos sociais). </v>
          </cell>
          <cell r="E108" t="str">
            <v>h</v>
          </cell>
          <cell r="F108">
            <v>5.99</v>
          </cell>
          <cell r="G108">
            <v>2960</v>
          </cell>
        </row>
        <row r="109">
          <cell r="B109" t="str">
            <v>SC10051100</v>
          </cell>
          <cell r="C109">
            <v>104</v>
          </cell>
          <cell r="D109" t="str">
            <v>Operador de máquinas.(inclusive encargos sociais).</v>
          </cell>
          <cell r="E109" t="str">
            <v>h</v>
          </cell>
          <cell r="F109">
            <v>6.48</v>
          </cell>
          <cell r="G109">
            <v>1480</v>
          </cell>
        </row>
        <row r="110">
          <cell r="B110" t="str">
            <v>SC10051200</v>
          </cell>
          <cell r="C110">
            <v>105</v>
          </cell>
          <cell r="D110" t="str">
            <v xml:space="preserve">Pedreiro (inclusive encargos sociais).   </v>
          </cell>
          <cell r="E110" t="str">
            <v>h</v>
          </cell>
          <cell r="F110">
            <v>5.99</v>
          </cell>
          <cell r="G110">
            <v>2960</v>
          </cell>
        </row>
        <row r="111">
          <cell r="B111" t="str">
            <v>SC10051450</v>
          </cell>
          <cell r="C111">
            <v>106</v>
          </cell>
          <cell r="D111" t="str">
            <v>Servente (inclusive encargos sociais).</v>
          </cell>
          <cell r="E111" t="str">
            <v>h</v>
          </cell>
          <cell r="F111">
            <v>4.3</v>
          </cell>
          <cell r="G111">
            <v>5920</v>
          </cell>
        </row>
        <row r="112">
          <cell r="B112" t="str">
            <v>SC10051500</v>
          </cell>
          <cell r="C112">
            <v>107</v>
          </cell>
          <cell r="D112" t="str">
            <v>Soldador em construção civil (inclusive encargos).</v>
          </cell>
          <cell r="E112" t="str">
            <v>h</v>
          </cell>
          <cell r="F112">
            <v>6.23</v>
          </cell>
          <cell r="G112">
            <v>1480</v>
          </cell>
        </row>
        <row r="113">
          <cell r="B113" t="str">
            <v>SC10100050</v>
          </cell>
          <cell r="C113">
            <v>108</v>
          </cell>
          <cell r="D113" t="str">
            <v xml:space="preserve">Operador de tráfego(inclusive encargos sociais). </v>
          </cell>
          <cell r="E113" t="str">
            <v>h</v>
          </cell>
          <cell r="F113">
            <v>7.08</v>
          </cell>
          <cell r="G113">
            <v>2960</v>
          </cell>
        </row>
        <row r="114">
          <cell r="B114" t="str">
            <v>SC05100050</v>
          </cell>
          <cell r="C114">
            <v>109</v>
          </cell>
          <cell r="D114" t="str">
            <v>Arrancamento de tampão de ferro fundido.</v>
          </cell>
          <cell r="E114" t="str">
            <v>un</v>
          </cell>
          <cell r="F114">
            <v>15.18</v>
          </cell>
          <cell r="G114">
            <v>22</v>
          </cell>
        </row>
        <row r="115">
          <cell r="B115" t="str">
            <v>SC15050100</v>
          </cell>
          <cell r="C115">
            <v>110</v>
          </cell>
          <cell r="D115" t="str">
            <v>Aditivo de reciclagem para mistura asfáltica a quente.</v>
          </cell>
          <cell r="E115" t="str">
            <v>t</v>
          </cell>
          <cell r="F115">
            <v>2857.32</v>
          </cell>
          <cell r="G115">
            <v>15</v>
          </cell>
        </row>
        <row r="116">
          <cell r="B116" t="str">
            <v>SC15050150</v>
          </cell>
          <cell r="C116">
            <v>111</v>
          </cell>
          <cell r="D116" t="str">
            <v>Areia grossa lavada. Fornecimento.</v>
          </cell>
          <cell r="E116" t="str">
            <v>m3</v>
          </cell>
          <cell r="F116">
            <v>21</v>
          </cell>
          <cell r="G116">
            <v>2000</v>
          </cell>
        </row>
        <row r="117">
          <cell r="B117" t="str">
            <v>SC15050200</v>
          </cell>
          <cell r="C117">
            <v>112</v>
          </cell>
          <cell r="D117" t="str">
            <v>Asfalto diluído tipo cura rápida CR-250</v>
          </cell>
          <cell r="E117" t="str">
            <v>t</v>
          </cell>
          <cell r="F117">
            <v>1468.02</v>
          </cell>
          <cell r="G117">
            <v>7</v>
          </cell>
        </row>
        <row r="118">
          <cell r="B118" t="str">
            <v>SC15050550</v>
          </cell>
          <cell r="C118">
            <v>113</v>
          </cell>
          <cell r="D118" t="str">
            <v xml:space="preserve">Saibro, inclusive transporte ate 20Km.Fornecimento. </v>
          </cell>
          <cell r="E118" t="str">
            <v>m3</v>
          </cell>
          <cell r="F118">
            <v>20.63</v>
          </cell>
          <cell r="G118">
            <v>184</v>
          </cell>
        </row>
        <row r="119">
          <cell r="B119" t="str">
            <v>SC15100050</v>
          </cell>
          <cell r="C119">
            <v>114</v>
          </cell>
          <cell r="D119" t="str">
            <v>Chapa de aço de 3/4"para passagem de veículos.</v>
          </cell>
          <cell r="E119" t="str">
            <v>m2</v>
          </cell>
          <cell r="F119">
            <v>17.100000000000001</v>
          </cell>
          <cell r="G119">
            <v>360</v>
          </cell>
        </row>
        <row r="120">
          <cell r="B120" t="str">
            <v>SC35050050A</v>
          </cell>
          <cell r="C120">
            <v>115</v>
          </cell>
          <cell r="D120" t="str">
            <v>Levantamento ou rebaixamento de tampão na rua.</v>
          </cell>
          <cell r="E120" t="str">
            <v>un</v>
          </cell>
          <cell r="F120">
            <v>86.15</v>
          </cell>
          <cell r="G120">
            <v>169</v>
          </cell>
        </row>
        <row r="121">
          <cell r="B121" t="str">
            <v>SC45050150</v>
          </cell>
          <cell r="C121">
            <v>116</v>
          </cell>
          <cell r="D121" t="str">
            <v>Toten informativo nas dimensões de (0,50x1,50)m.</v>
          </cell>
          <cell r="E121" t="str">
            <v>un</v>
          </cell>
          <cell r="F121">
            <v>2490</v>
          </cell>
          <cell r="G121">
            <v>29</v>
          </cell>
        </row>
        <row r="122">
          <cell r="B122" t="str">
            <v>SC45100200</v>
          </cell>
          <cell r="C122">
            <v>117</v>
          </cell>
          <cell r="D122" t="str">
            <v>Placa de inauguração em bronze.</v>
          </cell>
          <cell r="E122" t="str">
            <v>un</v>
          </cell>
          <cell r="F122">
            <v>1003.36</v>
          </cell>
          <cell r="G122">
            <v>1</v>
          </cell>
        </row>
        <row r="123">
          <cell r="B123" t="str">
            <v>FD05400100</v>
          </cell>
          <cell r="C123">
            <v>118</v>
          </cell>
          <cell r="D123" t="str">
            <v>Arrasamento de estaca concreto armado, ø40 a 50cm.</v>
          </cell>
          <cell r="E123" t="str">
            <v>un</v>
          </cell>
          <cell r="F123">
            <v>103.03</v>
          </cell>
          <cell r="G123">
            <v>23</v>
          </cell>
        </row>
        <row r="124">
          <cell r="B124" t="str">
            <v>FD05500050</v>
          </cell>
          <cell r="C124">
            <v>119</v>
          </cell>
          <cell r="D124" t="str">
            <v>Estaca raiz com diâmetro de 12", perfurada em solo.</v>
          </cell>
          <cell r="E124" t="str">
            <v>m</v>
          </cell>
          <cell r="F124">
            <v>248.49</v>
          </cell>
          <cell r="G124">
            <v>260</v>
          </cell>
        </row>
        <row r="125">
          <cell r="B125" t="str">
            <v>FD05650150</v>
          </cell>
          <cell r="C125">
            <v>120</v>
          </cell>
          <cell r="D125" t="str">
            <v>Estaca raiz com diâmetro de 10", perfurada em solo.</v>
          </cell>
          <cell r="E125" t="str">
            <v>m</v>
          </cell>
          <cell r="F125">
            <v>130</v>
          </cell>
          <cell r="G125">
            <v>86</v>
          </cell>
        </row>
        <row r="126">
          <cell r="B126" t="str">
            <v>FD10050100</v>
          </cell>
          <cell r="C126">
            <v>121</v>
          </cell>
          <cell r="D126" t="str">
            <v>Ensecadeira de estacas-prancha de aço, tipo Armco.</v>
          </cell>
          <cell r="E126" t="str">
            <v>m2</v>
          </cell>
          <cell r="F126">
            <v>127.53</v>
          </cell>
          <cell r="G126">
            <v>4200</v>
          </cell>
        </row>
        <row r="127">
          <cell r="B127" t="str">
            <v>FD10100050</v>
          </cell>
          <cell r="C127">
            <v>122</v>
          </cell>
          <cell r="D127" t="str">
            <v>Ensecadeira de estacas-prancha em Maçaranduba.</v>
          </cell>
          <cell r="E127" t="str">
            <v>m2</v>
          </cell>
          <cell r="F127">
            <v>70.5</v>
          </cell>
          <cell r="G127">
            <v>2395</v>
          </cell>
        </row>
        <row r="128">
          <cell r="B128" t="str">
            <v>ET15100100</v>
          </cell>
          <cell r="C128">
            <v>123</v>
          </cell>
          <cell r="D128" t="str">
            <v>Formas de madeira peças de concreto armado.</v>
          </cell>
          <cell r="E128" t="str">
            <v>m2</v>
          </cell>
          <cell r="F128">
            <v>25.9</v>
          </cell>
          <cell r="G128">
            <v>2986</v>
          </cell>
        </row>
        <row r="129">
          <cell r="B129" t="str">
            <v>ET15100200</v>
          </cell>
          <cell r="C129">
            <v>124</v>
          </cell>
          <cell r="D129" t="str">
            <v>Formas de madeira.</v>
          </cell>
          <cell r="E129" t="str">
            <v>m2</v>
          </cell>
          <cell r="F129">
            <v>34.86</v>
          </cell>
          <cell r="G129">
            <v>4352</v>
          </cell>
        </row>
        <row r="130">
          <cell r="B130" t="str">
            <v>ET15100250</v>
          </cell>
          <cell r="C130">
            <v>125</v>
          </cell>
          <cell r="D130" t="str">
            <v>Formas de madeira.</v>
          </cell>
          <cell r="E130" t="str">
            <v>m2</v>
          </cell>
          <cell r="F130">
            <v>29.62</v>
          </cell>
          <cell r="G130">
            <v>4406</v>
          </cell>
        </row>
        <row r="131">
          <cell r="B131" t="str">
            <v>ET20300050</v>
          </cell>
          <cell r="C131">
            <v>126</v>
          </cell>
          <cell r="D131" t="str">
            <v>Escoramento de formas.</v>
          </cell>
          <cell r="E131" t="str">
            <v>m2</v>
          </cell>
          <cell r="F131">
            <v>11.18</v>
          </cell>
          <cell r="G131">
            <v>3090</v>
          </cell>
        </row>
        <row r="132">
          <cell r="B132" t="str">
            <v>ET10050100</v>
          </cell>
          <cell r="C132">
            <v>127</v>
          </cell>
          <cell r="D132" t="str">
            <v>Aço CA-50 diâmetro de 6,3mm.</v>
          </cell>
          <cell r="E132" t="str">
            <v>kg</v>
          </cell>
          <cell r="F132">
            <v>2.64</v>
          </cell>
          <cell r="G132">
            <v>4750</v>
          </cell>
        </row>
        <row r="133">
          <cell r="B133" t="str">
            <v>ET10050103</v>
          </cell>
          <cell r="C133">
            <v>128</v>
          </cell>
          <cell r="D133" t="str">
            <v>Aço CA-50 diâmetro de 8mm.</v>
          </cell>
          <cell r="E133" t="str">
            <v>kg</v>
          </cell>
          <cell r="F133">
            <v>2.46</v>
          </cell>
          <cell r="G133">
            <v>1250</v>
          </cell>
        </row>
        <row r="134">
          <cell r="B134" t="str">
            <v>ET10050106</v>
          </cell>
          <cell r="C134">
            <v>129</v>
          </cell>
          <cell r="D134" t="str">
            <v>Aço CA-50 diâmetro de 10mm.</v>
          </cell>
          <cell r="E134" t="str">
            <v>kg</v>
          </cell>
          <cell r="F134">
            <v>2.2000000000000002</v>
          </cell>
          <cell r="G134">
            <v>7950</v>
          </cell>
        </row>
        <row r="135">
          <cell r="B135" t="str">
            <v>ET10050109</v>
          </cell>
          <cell r="C135">
            <v>130</v>
          </cell>
          <cell r="D135" t="str">
            <v>Aço CA-50 diâmetro de 12,5mm.</v>
          </cell>
          <cell r="E135" t="str">
            <v>kg</v>
          </cell>
          <cell r="F135">
            <v>2.1800000000000002</v>
          </cell>
          <cell r="G135">
            <v>5400</v>
          </cell>
        </row>
        <row r="136">
          <cell r="B136" t="str">
            <v>ET10050112</v>
          </cell>
          <cell r="C136">
            <v>131</v>
          </cell>
          <cell r="D136" t="str">
            <v>Aço CA-50 diâmetro de 16mm.</v>
          </cell>
          <cell r="E136" t="str">
            <v>kg</v>
          </cell>
          <cell r="F136">
            <v>2.1800000000000002</v>
          </cell>
          <cell r="G136">
            <v>2700</v>
          </cell>
        </row>
        <row r="137">
          <cell r="B137" t="str">
            <v>ET10050118</v>
          </cell>
          <cell r="C137">
            <v>132</v>
          </cell>
          <cell r="D137" t="str">
            <v>Aço CA-50 diâmetro de 25mm.</v>
          </cell>
          <cell r="E137" t="str">
            <v>kg</v>
          </cell>
          <cell r="F137">
            <v>2.19</v>
          </cell>
          <cell r="G137">
            <v>1400</v>
          </cell>
        </row>
        <row r="138">
          <cell r="B138" t="str">
            <v>ET10100056</v>
          </cell>
          <cell r="C138">
            <v>133</v>
          </cell>
          <cell r="D138" t="str">
            <v>Corte, dobragem, montagem aço CA-50 ø 6,3mm.</v>
          </cell>
          <cell r="E138" t="str">
            <v>kg</v>
          </cell>
          <cell r="F138">
            <v>1.28</v>
          </cell>
          <cell r="G138">
            <v>4750</v>
          </cell>
        </row>
        <row r="139">
          <cell r="B139" t="str">
            <v>ET10100062</v>
          </cell>
          <cell r="C139">
            <v>134</v>
          </cell>
          <cell r="D139" t="str">
            <v>Corte, dobragem, montagem aço CA-50 ø 12,5mm.</v>
          </cell>
          <cell r="E139" t="str">
            <v>kg</v>
          </cell>
          <cell r="F139">
            <v>0.96</v>
          </cell>
          <cell r="G139">
            <v>9450</v>
          </cell>
        </row>
        <row r="140">
          <cell r="B140" t="str">
            <v>ET10100065</v>
          </cell>
          <cell r="C140">
            <v>135</v>
          </cell>
          <cell r="D140" t="str">
            <v>Corte, dobragem, montagem aço CA-50 ø 6,3 a 12,5mm.</v>
          </cell>
          <cell r="E140" t="str">
            <v>kg</v>
          </cell>
          <cell r="F140">
            <v>1.1100000000000001</v>
          </cell>
          <cell r="G140">
            <v>13950</v>
          </cell>
        </row>
        <row r="141">
          <cell r="B141" t="str">
            <v>ET05250653</v>
          </cell>
          <cell r="C141">
            <v>136</v>
          </cell>
          <cell r="D141" t="str">
            <v>Lançamento de concreto.</v>
          </cell>
          <cell r="E141" t="str">
            <v>m3</v>
          </cell>
          <cell r="F141">
            <v>22.57</v>
          </cell>
          <cell r="G141">
            <v>187</v>
          </cell>
        </row>
        <row r="142">
          <cell r="B142" t="str">
            <v>ET45100071</v>
          </cell>
          <cell r="C142">
            <v>137</v>
          </cell>
          <cell r="D142" t="str">
            <v>Concreto bombeado usinado fck=30MPa.</v>
          </cell>
          <cell r="E142" t="str">
            <v>m3</v>
          </cell>
          <cell r="F142">
            <v>297.16000000000003</v>
          </cell>
          <cell r="G142">
            <v>195</v>
          </cell>
        </row>
        <row r="143">
          <cell r="B143" t="str">
            <v>ET60050059</v>
          </cell>
          <cell r="C143">
            <v>138</v>
          </cell>
          <cell r="D143" t="str">
            <v>Concreto usinado de 18MPa.</v>
          </cell>
          <cell r="E143" t="str">
            <v>m3</v>
          </cell>
          <cell r="F143">
            <v>185.77</v>
          </cell>
          <cell r="G143">
            <v>187</v>
          </cell>
        </row>
        <row r="144">
          <cell r="B144" t="str">
            <v>ET25050300</v>
          </cell>
          <cell r="C144">
            <v>139</v>
          </cell>
          <cell r="D144" t="str">
            <v>Fornecimento e montagem de estruturas metálicas.</v>
          </cell>
          <cell r="E144" t="str">
            <v>t</v>
          </cell>
          <cell r="F144">
            <v>7186.39</v>
          </cell>
          <cell r="G144">
            <v>36</v>
          </cell>
        </row>
        <row r="145">
          <cell r="B145" t="str">
            <v>ET25050450</v>
          </cell>
          <cell r="C145">
            <v>140</v>
          </cell>
          <cell r="D145" t="str">
            <v>Peças em chapa de aço 3/8", galvanizadas.</v>
          </cell>
          <cell r="E145" t="str">
            <v>Kg</v>
          </cell>
          <cell r="F145">
            <v>3.99</v>
          </cell>
          <cell r="G145">
            <v>2166</v>
          </cell>
        </row>
        <row r="146">
          <cell r="B146" t="str">
            <v>ET25050453</v>
          </cell>
          <cell r="C146">
            <v>141</v>
          </cell>
          <cell r="D146" t="str">
            <v>Peças em chapa de aço 3/8", galvanizadas.</v>
          </cell>
          <cell r="E146" t="str">
            <v>Kg</v>
          </cell>
          <cell r="F146">
            <v>4.26</v>
          </cell>
          <cell r="G146">
            <v>2078</v>
          </cell>
        </row>
        <row r="147">
          <cell r="B147" t="str">
            <v>ET25050456</v>
          </cell>
          <cell r="C147">
            <v>142</v>
          </cell>
          <cell r="D147" t="str">
            <v>Peças em chapa de aço 3/8", galvanizadas.</v>
          </cell>
          <cell r="E147" t="str">
            <v>Kg</v>
          </cell>
          <cell r="F147">
            <v>4.16</v>
          </cell>
          <cell r="G147">
            <v>1820</v>
          </cell>
        </row>
        <row r="148">
          <cell r="B148" t="str">
            <v>ET50050250</v>
          </cell>
          <cell r="C148">
            <v>143</v>
          </cell>
          <cell r="D148" t="str">
            <v>Muro de contenção em solo reforçado.</v>
          </cell>
          <cell r="E148" t="str">
            <v>m2</v>
          </cell>
          <cell r="F148">
            <v>145.63</v>
          </cell>
          <cell r="G148">
            <v>144</v>
          </cell>
        </row>
        <row r="149">
          <cell r="B149" t="str">
            <v>ET55100100</v>
          </cell>
          <cell r="C149">
            <v>144</v>
          </cell>
          <cell r="D149" t="str">
            <v>Canal pré-fabricado, em concreto armado seção U.</v>
          </cell>
          <cell r="E149" t="str">
            <v>m2</v>
          </cell>
          <cell r="F149">
            <v>384.26</v>
          </cell>
          <cell r="G149">
            <v>86</v>
          </cell>
        </row>
        <row r="150">
          <cell r="B150" t="str">
            <v>ET55100150</v>
          </cell>
          <cell r="C150">
            <v>145</v>
          </cell>
          <cell r="D150" t="str">
            <v>Cobertura de canal pré-fabricado em concreto armado.</v>
          </cell>
          <cell r="E150" t="str">
            <v>m2</v>
          </cell>
          <cell r="F150">
            <v>435.06</v>
          </cell>
          <cell r="G150">
            <v>58</v>
          </cell>
        </row>
        <row r="151">
          <cell r="B151" t="str">
            <v>ES05250359</v>
          </cell>
          <cell r="C151">
            <v>146</v>
          </cell>
          <cell r="D151" t="str">
            <v>Gradil em tubo de ferro galvanizado de 1 1/4".</v>
          </cell>
          <cell r="E151" t="str">
            <v>m</v>
          </cell>
          <cell r="F151">
            <v>338.32</v>
          </cell>
          <cell r="G151">
            <v>144</v>
          </cell>
        </row>
        <row r="152">
          <cell r="B152" t="str">
            <v>ES10250150</v>
          </cell>
          <cell r="C152">
            <v>147</v>
          </cell>
          <cell r="D152" t="str">
            <v xml:space="preserve">Peça em Angelim ou similar, de 2"x1".Fornecimento. </v>
          </cell>
          <cell r="E152" t="str">
            <v>m</v>
          </cell>
          <cell r="F152">
            <v>2.14</v>
          </cell>
          <cell r="G152">
            <v>150</v>
          </cell>
        </row>
        <row r="153">
          <cell r="B153" t="str">
            <v>ES10250200</v>
          </cell>
          <cell r="C153">
            <v>148</v>
          </cell>
          <cell r="D153" t="str">
            <v xml:space="preserve">Peça em Ipê ou similar, de 2"x8".  Fornecimento.    </v>
          </cell>
          <cell r="E153" t="str">
            <v>m</v>
          </cell>
          <cell r="F153">
            <v>30.26</v>
          </cell>
          <cell r="G153">
            <v>200</v>
          </cell>
        </row>
        <row r="154">
          <cell r="B154" t="str">
            <v>ES10250262</v>
          </cell>
          <cell r="C154">
            <v>149</v>
          </cell>
          <cell r="D154" t="str">
            <v>Peça em Maçaranduba ou similar, serrada, de 3"x6".</v>
          </cell>
          <cell r="E154" t="str">
            <v>m</v>
          </cell>
          <cell r="F154">
            <v>8.66</v>
          </cell>
          <cell r="G154">
            <v>100</v>
          </cell>
        </row>
        <row r="155">
          <cell r="B155" t="str">
            <v>ES99990050</v>
          </cell>
          <cell r="C155">
            <v>150</v>
          </cell>
          <cell r="D155" t="str">
            <v>Arruela de 5/16", inclusive transporte até a obra.</v>
          </cell>
          <cell r="E155" t="str">
            <v>un</v>
          </cell>
          <cell r="F155">
            <v>0.02</v>
          </cell>
          <cell r="G155">
            <v>863</v>
          </cell>
        </row>
        <row r="156">
          <cell r="B156" t="str">
            <v>ES99990700</v>
          </cell>
          <cell r="C156">
            <v>151</v>
          </cell>
          <cell r="D156" t="str">
            <v>Parafuso de (8x250)mm.</v>
          </cell>
          <cell r="E156" t="str">
            <v>un</v>
          </cell>
          <cell r="F156">
            <v>0.78</v>
          </cell>
          <cell r="G156">
            <v>863</v>
          </cell>
        </row>
        <row r="157">
          <cell r="B157" t="str">
            <v>ES99990800</v>
          </cell>
          <cell r="C157">
            <v>152</v>
          </cell>
          <cell r="D157" t="str">
            <v>Porca de 5/16", inclusive transporte até a obra.</v>
          </cell>
          <cell r="E157" t="str">
            <v>un</v>
          </cell>
          <cell r="F157">
            <v>0.04</v>
          </cell>
          <cell r="G157">
            <v>863</v>
          </cell>
        </row>
        <row r="158">
          <cell r="B158" t="str">
            <v>ES99990900</v>
          </cell>
          <cell r="C158">
            <v>153</v>
          </cell>
          <cell r="D158" t="str">
            <v>Prego com cabeça chata 23x54, em caixa de 100Kg.</v>
          </cell>
          <cell r="E158" t="str">
            <v>Kg</v>
          </cell>
          <cell r="F158">
            <v>3.01</v>
          </cell>
          <cell r="G158">
            <v>332</v>
          </cell>
        </row>
        <row r="159">
          <cell r="B159" t="str">
            <v>IT25100112</v>
          </cell>
          <cell r="C159">
            <v>154</v>
          </cell>
          <cell r="D159" t="str">
            <v>Kanalex diâmetro de 50mm (2" ).</v>
          </cell>
          <cell r="E159" t="str">
            <v>m</v>
          </cell>
          <cell r="F159">
            <v>4.55</v>
          </cell>
          <cell r="G159">
            <v>356</v>
          </cell>
        </row>
        <row r="160">
          <cell r="B160" t="str">
            <v>IT25100115</v>
          </cell>
          <cell r="C160">
            <v>155</v>
          </cell>
          <cell r="D160" t="str">
            <v>Kanalex diâmetro de 75mm (3" ).</v>
          </cell>
          <cell r="E160" t="str">
            <v>m</v>
          </cell>
          <cell r="F160">
            <v>5.98</v>
          </cell>
          <cell r="G160">
            <v>1766</v>
          </cell>
        </row>
        <row r="161">
          <cell r="B161" t="str">
            <v>IT25100118</v>
          </cell>
          <cell r="C161">
            <v>156</v>
          </cell>
          <cell r="D161" t="str">
            <v>Kanalex diâmetro de 100mm (4" ).</v>
          </cell>
          <cell r="E161" t="str">
            <v>m</v>
          </cell>
          <cell r="F161">
            <v>7.02</v>
          </cell>
          <cell r="G161">
            <v>2554</v>
          </cell>
        </row>
        <row r="162">
          <cell r="B162" t="str">
            <v>IT25100159</v>
          </cell>
          <cell r="C162">
            <v>157</v>
          </cell>
          <cell r="D162" t="str">
            <v>Linha dupla de Kanalex diâmetro de 75mm (3" ).</v>
          </cell>
          <cell r="E162" t="str">
            <v>m</v>
          </cell>
          <cell r="F162">
            <v>10.52</v>
          </cell>
          <cell r="G162">
            <v>3705</v>
          </cell>
        </row>
        <row r="163">
          <cell r="B163" t="str">
            <v>IT25100162</v>
          </cell>
          <cell r="C163">
            <v>158</v>
          </cell>
          <cell r="D163" t="str">
            <v>Linha dupla de Kanalex diâmetro de 100mm (4" ).</v>
          </cell>
          <cell r="E163" t="str">
            <v>m</v>
          </cell>
          <cell r="F163">
            <v>21.87</v>
          </cell>
          <cell r="G163">
            <v>6000</v>
          </cell>
        </row>
        <row r="164">
          <cell r="B164" t="str">
            <v xml:space="preserve"> IT25100165</v>
          </cell>
          <cell r="C164">
            <v>159</v>
          </cell>
          <cell r="D164" t="str">
            <v>Linha dupla de Kanalex diâmetro de 125mm (5" ).</v>
          </cell>
          <cell r="E164" t="str">
            <v>m</v>
          </cell>
          <cell r="F164">
            <v>29.6</v>
          </cell>
          <cell r="G164">
            <v>4000</v>
          </cell>
        </row>
        <row r="165">
          <cell r="B165" t="str">
            <v xml:space="preserve"> IT25340321</v>
          </cell>
          <cell r="C165">
            <v>160</v>
          </cell>
          <cell r="D165" t="str">
            <v>Cabo de cobre rígido, seção de 35mm2 XLPE.</v>
          </cell>
          <cell r="E165" t="str">
            <v>m</v>
          </cell>
          <cell r="F165">
            <v>11.38</v>
          </cell>
          <cell r="G165">
            <v>2842</v>
          </cell>
        </row>
        <row r="166">
          <cell r="B166" t="str">
            <v>IT25700100</v>
          </cell>
          <cell r="C166">
            <v>161</v>
          </cell>
          <cell r="D166" t="str">
            <v>Haste para aterramento, de cobre, de 5/8", com 3m.</v>
          </cell>
          <cell r="E166" t="str">
            <v xml:space="preserve"> un</v>
          </cell>
          <cell r="F166">
            <v>60.94</v>
          </cell>
          <cell r="G166">
            <v>29</v>
          </cell>
        </row>
        <row r="167">
          <cell r="B167" t="str">
            <v>IT25990100</v>
          </cell>
          <cell r="C167">
            <v>162</v>
          </cell>
          <cell r="D167" t="str">
            <v>Base de ferro retangular, para caixa subterrânea.</v>
          </cell>
          <cell r="E167" t="str">
            <v xml:space="preserve"> un</v>
          </cell>
          <cell r="F167">
            <v>117.72</v>
          </cell>
          <cell r="G167">
            <v>55</v>
          </cell>
        </row>
        <row r="168">
          <cell r="B168" t="str">
            <v>IT25990103</v>
          </cell>
          <cell r="C168">
            <v>163</v>
          </cell>
          <cell r="D168" t="str">
            <v>Tampa de ferro retangular, medindo (1,07x0,52)m.</v>
          </cell>
          <cell r="E168" t="str">
            <v xml:space="preserve"> un</v>
          </cell>
          <cell r="F168">
            <v>231.13</v>
          </cell>
          <cell r="G168">
            <v>55</v>
          </cell>
        </row>
        <row r="169">
          <cell r="B169" t="str">
            <v>RV15200409</v>
          </cell>
          <cell r="C169">
            <v>164</v>
          </cell>
          <cell r="D169" t="str">
            <v>Revestimento com granito Cinza flameado.</v>
          </cell>
          <cell r="E169" t="str">
            <v>m2</v>
          </cell>
          <cell r="F169">
            <v>82.41</v>
          </cell>
          <cell r="G169">
            <v>152</v>
          </cell>
        </row>
        <row r="170">
          <cell r="B170" t="str">
            <v>RV15250103</v>
          </cell>
          <cell r="C170">
            <v>165</v>
          </cell>
          <cell r="D170" t="str">
            <v>Piso de concreto simples,8cm de espessura.</v>
          </cell>
          <cell r="E170" t="str">
            <v>m2</v>
          </cell>
          <cell r="F170">
            <v>24.65</v>
          </cell>
          <cell r="G170">
            <v>1095</v>
          </cell>
        </row>
        <row r="171">
          <cell r="B171" t="str">
            <v>CI05750050</v>
          </cell>
          <cell r="C171">
            <v>166</v>
          </cell>
          <cell r="D171" t="str">
            <v>Cabine para quiosque em Fiber-Glass.</v>
          </cell>
          <cell r="E171" t="str">
            <v xml:space="preserve"> un   </v>
          </cell>
          <cell r="F171">
            <v>12250.73</v>
          </cell>
          <cell r="G171">
            <v>6</v>
          </cell>
        </row>
        <row r="172">
          <cell r="B172" t="str">
            <v>PT05300250</v>
          </cell>
          <cell r="C172">
            <v>167</v>
          </cell>
          <cell r="D172" t="str">
            <v>Pintura sobre concreto com uma demão de Primer.</v>
          </cell>
          <cell r="E172" t="str">
            <v>m2</v>
          </cell>
          <cell r="F172">
            <v>9.09</v>
          </cell>
          <cell r="G172">
            <v>542</v>
          </cell>
        </row>
        <row r="173">
          <cell r="B173" t="str">
            <v>PT05400106</v>
          </cell>
          <cell r="C173">
            <v>168</v>
          </cell>
          <cell r="D173" t="str">
            <v>Pintura interna ou externa sobre ferro, com esmalte.</v>
          </cell>
          <cell r="E173" t="str">
            <v>m2</v>
          </cell>
          <cell r="F173">
            <v>7.86</v>
          </cell>
          <cell r="G173">
            <v>1262</v>
          </cell>
        </row>
        <row r="174">
          <cell r="B174" t="str">
            <v>DR05200050</v>
          </cell>
          <cell r="C174">
            <v>169</v>
          </cell>
          <cell r="D174" t="str">
            <v>Tubo de concreto armado com diametro de 0,40m.</v>
          </cell>
          <cell r="E174" t="str">
            <v>m</v>
          </cell>
          <cell r="F174">
            <v>43.02</v>
          </cell>
          <cell r="G174">
            <v>768</v>
          </cell>
        </row>
        <row r="175">
          <cell r="B175" t="str">
            <v>DR05200100</v>
          </cell>
          <cell r="C175">
            <v>170</v>
          </cell>
          <cell r="D175" t="str">
            <v>Tubo de concreto armado com diâmetro de 0,50m.</v>
          </cell>
          <cell r="E175" t="str">
            <v>m</v>
          </cell>
          <cell r="F175">
            <v>62.61</v>
          </cell>
          <cell r="G175">
            <v>290</v>
          </cell>
        </row>
        <row r="176">
          <cell r="B176" t="str">
            <v>DR05200150</v>
          </cell>
          <cell r="C176">
            <v>171</v>
          </cell>
          <cell r="D176" t="str">
            <v>Tubo de concreto armado com diâmetro de 0,60m.</v>
          </cell>
          <cell r="E176" t="str">
            <v>m</v>
          </cell>
          <cell r="F176">
            <v>71.53</v>
          </cell>
          <cell r="G176">
            <v>54</v>
          </cell>
        </row>
        <row r="177">
          <cell r="B177" t="str">
            <v>DR05200200</v>
          </cell>
          <cell r="C177">
            <v>172</v>
          </cell>
          <cell r="D177" t="str">
            <v>Tubo de concreto armado com diâmetro de 0,70m.</v>
          </cell>
          <cell r="E177" t="str">
            <v>m</v>
          </cell>
          <cell r="F177">
            <v>106.59</v>
          </cell>
          <cell r="G177">
            <v>264</v>
          </cell>
        </row>
        <row r="178">
          <cell r="B178" t="str">
            <v>DR05200250</v>
          </cell>
          <cell r="C178">
            <v>173</v>
          </cell>
          <cell r="D178" t="str">
            <v>Tubo de concreto armado com diâmetro de 0,80m.</v>
          </cell>
          <cell r="E178" t="str">
            <v>m</v>
          </cell>
          <cell r="F178">
            <v>113.63</v>
          </cell>
          <cell r="G178">
            <v>38</v>
          </cell>
        </row>
        <row r="179">
          <cell r="B179" t="str">
            <v>DR05200350</v>
          </cell>
          <cell r="C179">
            <v>174</v>
          </cell>
          <cell r="D179" t="str">
            <v>Tubo de concreto armado com diametro de 1m.</v>
          </cell>
          <cell r="E179" t="str">
            <v>m</v>
          </cell>
          <cell r="F179">
            <v>189.28</v>
          </cell>
          <cell r="G179">
            <v>320</v>
          </cell>
        </row>
        <row r="180">
          <cell r="B180" t="str">
            <v>DR05200500</v>
          </cell>
          <cell r="C180">
            <v>175</v>
          </cell>
          <cell r="D180" t="str">
            <v>Tubo de concreto armado com diâmetro de 1,50m.</v>
          </cell>
          <cell r="E180" t="str">
            <v>m</v>
          </cell>
          <cell r="F180">
            <v>400.58</v>
          </cell>
          <cell r="G180">
            <v>214</v>
          </cell>
        </row>
        <row r="181">
          <cell r="B181" t="str">
            <v>DR05400100</v>
          </cell>
          <cell r="C181">
            <v>176</v>
          </cell>
          <cell r="D181" t="str">
            <v>Tubo de PVC rígido Vinilfort, diâmetro de 150mm.</v>
          </cell>
          <cell r="E181" t="str">
            <v>m</v>
          </cell>
          <cell r="F181">
            <v>19.47</v>
          </cell>
          <cell r="G181">
            <v>1643</v>
          </cell>
        </row>
        <row r="182">
          <cell r="B182" t="str">
            <v>DR05400150</v>
          </cell>
          <cell r="C182">
            <v>177</v>
          </cell>
          <cell r="D182" t="str">
            <v>Tubo de PVC rígido Vinilfort, diâmetro de 200mm.</v>
          </cell>
          <cell r="E182" t="str">
            <v>m</v>
          </cell>
          <cell r="F182">
            <v>27.22</v>
          </cell>
          <cell r="G182">
            <v>263</v>
          </cell>
        </row>
        <row r="183">
          <cell r="B183" t="str">
            <v>DR10050065</v>
          </cell>
          <cell r="C183">
            <v>178</v>
          </cell>
          <cell r="D183" t="str">
            <v>Tubo de ferro fundido K-9, diâmetro de 300mm.</v>
          </cell>
          <cell r="E183" t="str">
            <v>m</v>
          </cell>
          <cell r="F183">
            <v>370.29</v>
          </cell>
          <cell r="G183">
            <v>200</v>
          </cell>
        </row>
        <row r="184">
          <cell r="B184" t="str">
            <v>DR20100050</v>
          </cell>
          <cell r="C184">
            <v>179</v>
          </cell>
          <cell r="D184" t="str">
            <v>Poço de visita de (1,20x1,20x1,40)m ø 0,40 a 0,70m.</v>
          </cell>
          <cell r="E184" t="str">
            <v xml:space="preserve"> un</v>
          </cell>
          <cell r="F184">
            <v>704.13</v>
          </cell>
          <cell r="G184">
            <v>22</v>
          </cell>
        </row>
        <row r="185">
          <cell r="B185" t="str">
            <v>DR20100053</v>
          </cell>
          <cell r="C185">
            <v>180</v>
          </cell>
          <cell r="D185" t="str">
            <v>Poço de visita de (1,30 x1,30 x1,40)m ø de 0,80 m.</v>
          </cell>
          <cell r="E185" t="str">
            <v xml:space="preserve"> un</v>
          </cell>
          <cell r="F185">
            <v>750.69</v>
          </cell>
          <cell r="G185">
            <v>2</v>
          </cell>
        </row>
        <row r="186">
          <cell r="B186" t="str">
            <v>DR20100059</v>
          </cell>
          <cell r="C186">
            <v>181</v>
          </cell>
          <cell r="D186" t="str">
            <v>Poço de visita de (1.50x1.50x1.60)m ø1,00 m.</v>
          </cell>
          <cell r="E186" t="str">
            <v xml:space="preserve"> un</v>
          </cell>
          <cell r="F186">
            <v>948.69</v>
          </cell>
          <cell r="G186">
            <v>11</v>
          </cell>
        </row>
        <row r="187">
          <cell r="B187" t="str">
            <v>DR20100068</v>
          </cell>
          <cell r="C187">
            <v>182</v>
          </cell>
          <cell r="D187" t="str">
            <v>Poço de vista de ( 2x 2x2,10)m ø1,50m.</v>
          </cell>
          <cell r="E187" t="str">
            <v xml:space="preserve"> un</v>
          </cell>
          <cell r="F187">
            <v>1525.88</v>
          </cell>
          <cell r="G187">
            <v>7</v>
          </cell>
        </row>
        <row r="188">
          <cell r="B188" t="str">
            <v>DR20150053</v>
          </cell>
          <cell r="C188">
            <v>183</v>
          </cell>
          <cell r="D188" t="str">
            <v>Poço de visita para esgoto sanitário de 1m .</v>
          </cell>
          <cell r="E188" t="str">
            <v xml:space="preserve"> un</v>
          </cell>
          <cell r="F188">
            <v>129.63</v>
          </cell>
          <cell r="G188">
            <v>2</v>
          </cell>
        </row>
        <row r="189">
          <cell r="B189" t="str">
            <v>DR20150056</v>
          </cell>
          <cell r="C189">
            <v>184</v>
          </cell>
          <cell r="D189" t="str">
            <v xml:space="preserve">Poço de visita para esgoto sanitário de 1,05m.                      </v>
          </cell>
          <cell r="E189" t="str">
            <v xml:space="preserve"> un</v>
          </cell>
          <cell r="F189">
            <v>303.89</v>
          </cell>
          <cell r="G189">
            <v>1</v>
          </cell>
        </row>
        <row r="190">
          <cell r="B190" t="str">
            <v>DR20150059</v>
          </cell>
          <cell r="C190">
            <v>185</v>
          </cell>
          <cell r="D190" t="str">
            <v xml:space="preserve">Poço de visita para esgoto sanitário de 1,20m.  </v>
          </cell>
          <cell r="E190" t="str">
            <v xml:space="preserve"> un</v>
          </cell>
          <cell r="F190">
            <v>337.88</v>
          </cell>
          <cell r="G190">
            <v>15</v>
          </cell>
        </row>
        <row r="191">
          <cell r="B191" t="str">
            <v>DR20150062</v>
          </cell>
          <cell r="C191">
            <v>186</v>
          </cell>
          <cell r="D191" t="str">
            <v xml:space="preserve">Poço de visita de esgoto sanitário de 1,40m.      </v>
          </cell>
          <cell r="E191" t="str">
            <v xml:space="preserve"> un</v>
          </cell>
          <cell r="F191">
            <v>387.67</v>
          </cell>
          <cell r="G191">
            <v>5</v>
          </cell>
        </row>
        <row r="192">
          <cell r="B192" t="str">
            <v>DR20150065</v>
          </cell>
          <cell r="C192">
            <v>187</v>
          </cell>
          <cell r="D192" t="str">
            <v xml:space="preserve">Poço de visita de esgoto sanitário de 1,50m.  </v>
          </cell>
          <cell r="E192" t="str">
            <v xml:space="preserve"> un</v>
          </cell>
          <cell r="F192">
            <v>412.76</v>
          </cell>
          <cell r="G192">
            <v>7</v>
          </cell>
        </row>
        <row r="193">
          <cell r="B193" t="str">
            <v>DR20150068</v>
          </cell>
          <cell r="C193">
            <v>188</v>
          </cell>
          <cell r="D193" t="str">
            <v xml:space="preserve">Poço de visita de esgoto sanitário de 1,60m.          </v>
          </cell>
          <cell r="E193" t="str">
            <v xml:space="preserve"> un</v>
          </cell>
          <cell r="F193">
            <v>416.03</v>
          </cell>
          <cell r="G193">
            <v>4</v>
          </cell>
        </row>
        <row r="194">
          <cell r="B194" t="str">
            <v>DR20150071</v>
          </cell>
          <cell r="C194">
            <v>189</v>
          </cell>
          <cell r="D194" t="str">
            <v xml:space="preserve">Poço de visita de esgoto sanitário de 1,70m.   </v>
          </cell>
          <cell r="E194" t="str">
            <v xml:space="preserve"> un</v>
          </cell>
          <cell r="F194">
            <v>450.56</v>
          </cell>
          <cell r="G194">
            <v>2</v>
          </cell>
        </row>
        <row r="195">
          <cell r="B195" t="str">
            <v>DR20150074</v>
          </cell>
          <cell r="C195">
            <v>190</v>
          </cell>
          <cell r="D195" t="str">
            <v xml:space="preserve">Poço de visita de esgoto sanitário de 2m.       </v>
          </cell>
          <cell r="E195" t="str">
            <v xml:space="preserve"> un</v>
          </cell>
          <cell r="F195">
            <v>479.14</v>
          </cell>
          <cell r="G195">
            <v>12</v>
          </cell>
        </row>
        <row r="196">
          <cell r="B196" t="str">
            <v>DR20150077</v>
          </cell>
          <cell r="C196">
            <v>191</v>
          </cell>
          <cell r="D196" t="str">
            <v xml:space="preserve">Poço de visita de esgoto sanitário de 2,30m.        </v>
          </cell>
          <cell r="E196" t="str">
            <v xml:space="preserve"> un</v>
          </cell>
          <cell r="F196">
            <v>518.35</v>
          </cell>
          <cell r="G196">
            <v>2</v>
          </cell>
        </row>
        <row r="197">
          <cell r="B197" t="str">
            <v>DR30150103</v>
          </cell>
          <cell r="C197">
            <v>192</v>
          </cell>
          <cell r="D197" t="str">
            <v>Caixa de ralo de blocos de concreto prensado.</v>
          </cell>
          <cell r="E197" t="str">
            <v xml:space="preserve"> un</v>
          </cell>
          <cell r="F197">
            <v>541.29999999999995</v>
          </cell>
          <cell r="G197">
            <v>135</v>
          </cell>
        </row>
        <row r="198">
          <cell r="B198" t="str">
            <v>DR05300100</v>
          </cell>
          <cell r="C198">
            <v>193</v>
          </cell>
          <cell r="D198" t="str">
            <v>Manilha cerâmica vidrada, com diâmetro 0,15m.</v>
          </cell>
          <cell r="E198" t="str">
            <v>m</v>
          </cell>
          <cell r="F198">
            <v>16.14</v>
          </cell>
          <cell r="G198">
            <v>1240</v>
          </cell>
        </row>
        <row r="199">
          <cell r="B199" t="str">
            <v>DR35050250</v>
          </cell>
          <cell r="C199">
            <v>194</v>
          </cell>
          <cell r="D199" t="str">
            <v>Tampão de ferro fundido completo pesado, de 0,60m.</v>
          </cell>
          <cell r="E199" t="str">
            <v xml:space="preserve"> un</v>
          </cell>
          <cell r="F199">
            <v>209.66</v>
          </cell>
          <cell r="G199">
            <v>140</v>
          </cell>
        </row>
        <row r="200">
          <cell r="B200" t="str">
            <v>DR35050300</v>
          </cell>
          <cell r="C200">
            <v>195</v>
          </cell>
          <cell r="D200" t="str">
            <v>Tampão de ferro fundido completo, de 3 seções.</v>
          </cell>
          <cell r="E200" t="str">
            <v xml:space="preserve"> un</v>
          </cell>
          <cell r="F200">
            <v>1659.65</v>
          </cell>
          <cell r="G200">
            <v>9</v>
          </cell>
        </row>
        <row r="201">
          <cell r="B201" t="str">
            <v>DR55050450</v>
          </cell>
          <cell r="C201">
            <v>196</v>
          </cell>
          <cell r="D201" t="str">
            <v>Embasamento de tubulação, feito com pó-de-pedra.</v>
          </cell>
          <cell r="E201" t="str">
            <v>m3</v>
          </cell>
          <cell r="F201">
            <v>47.35</v>
          </cell>
          <cell r="G201">
            <v>200</v>
          </cell>
        </row>
        <row r="202">
          <cell r="B202" t="str">
            <v>DR75050077</v>
          </cell>
          <cell r="C202">
            <v>197</v>
          </cell>
          <cell r="D202" t="str">
            <v>Levantamento limpeza reassentamento tubos ø1,50m.</v>
          </cell>
          <cell r="E202" t="str">
            <v>m</v>
          </cell>
          <cell r="F202">
            <v>137.80000000000001</v>
          </cell>
          <cell r="G202">
            <v>576</v>
          </cell>
        </row>
        <row r="203">
          <cell r="B203" t="str">
            <v>BP05050050</v>
          </cell>
          <cell r="C203">
            <v>198</v>
          </cell>
          <cell r="D203" t="str">
            <v>Base de brita corrida.</v>
          </cell>
          <cell r="E203" t="str">
            <v>m3</v>
          </cell>
          <cell r="F203">
            <v>35.47</v>
          </cell>
          <cell r="G203">
            <v>7200</v>
          </cell>
        </row>
        <row r="204">
          <cell r="B204" t="str">
            <v>BP05050400A</v>
          </cell>
          <cell r="C204">
            <v>199</v>
          </cell>
          <cell r="D204" t="str">
            <v>Imprimação de base de pavimentação.</v>
          </cell>
          <cell r="E204" t="str">
            <v>m2</v>
          </cell>
          <cell r="F204">
            <v>2.04</v>
          </cell>
          <cell r="G204">
            <v>23998</v>
          </cell>
        </row>
        <row r="205">
          <cell r="B205" t="str">
            <v>BP05050100</v>
          </cell>
          <cell r="C205">
            <v>200</v>
          </cell>
          <cell r="D205" t="str">
            <v>Camada de bloqueio (colchão) de areia.</v>
          </cell>
          <cell r="E205" t="str">
            <v>m3</v>
          </cell>
          <cell r="F205">
            <v>29.11</v>
          </cell>
          <cell r="G205">
            <v>7200</v>
          </cell>
        </row>
        <row r="206">
          <cell r="B206" t="str">
            <v>BP05050103</v>
          </cell>
          <cell r="C206">
            <v>201</v>
          </cell>
          <cell r="D206" t="str">
            <v>Camada de bloqueio (colchão) de pó-de-pedra.</v>
          </cell>
          <cell r="E206" t="str">
            <v>m3</v>
          </cell>
          <cell r="F206">
            <v>31.41</v>
          </cell>
          <cell r="G206">
            <v>6000</v>
          </cell>
        </row>
        <row r="207">
          <cell r="B207" t="str">
            <v>BP10050659</v>
          </cell>
          <cell r="C207">
            <v>202</v>
          </cell>
          <cell r="D207" t="str">
            <v>Revestimento de CBUQ, com  10cm de espessura.</v>
          </cell>
          <cell r="E207" t="str">
            <v>m2</v>
          </cell>
          <cell r="F207">
            <v>24.98</v>
          </cell>
          <cell r="G207">
            <v>23998</v>
          </cell>
        </row>
        <row r="208">
          <cell r="B208" t="str">
            <v>BP10200368</v>
          </cell>
          <cell r="C208">
            <v>203</v>
          </cell>
          <cell r="D208" t="str">
            <v>Revestimento intertravado com peças de concreto.</v>
          </cell>
          <cell r="E208" t="str">
            <v>m2</v>
          </cell>
          <cell r="F208">
            <v>54.88</v>
          </cell>
          <cell r="G208">
            <v>18820</v>
          </cell>
        </row>
        <row r="209">
          <cell r="B209" t="str">
            <v>BP10250050</v>
          </cell>
          <cell r="C209">
            <v>204</v>
          </cell>
          <cell r="D209" t="str">
            <v>Paralelepípedos.Fornecimento.</v>
          </cell>
          <cell r="E209" t="str">
            <v xml:space="preserve"> un</v>
          </cell>
          <cell r="F209">
            <v>0.45</v>
          </cell>
          <cell r="G209">
            <v>2877</v>
          </cell>
        </row>
        <row r="210">
          <cell r="B210" t="str">
            <v>BP05050450</v>
          </cell>
          <cell r="C210">
            <v>205</v>
          </cell>
          <cell r="D210" t="str">
            <v>Regularização de subleito.</v>
          </cell>
          <cell r="E210" t="str">
            <v>m2</v>
          </cell>
          <cell r="F210">
            <v>0.41</v>
          </cell>
          <cell r="G210">
            <v>23998</v>
          </cell>
        </row>
        <row r="211">
          <cell r="B211" t="str">
            <v>BP20100053</v>
          </cell>
          <cell r="C211">
            <v>206</v>
          </cell>
          <cell r="D211" t="str">
            <v>Cordões de concreto simples, secção de (10x25)cm.</v>
          </cell>
          <cell r="E211" t="str">
            <v>m</v>
          </cell>
          <cell r="F211">
            <v>15.98</v>
          </cell>
          <cell r="G211">
            <v>864</v>
          </cell>
        </row>
        <row r="212">
          <cell r="B212" t="str">
            <v>BP05050250</v>
          </cell>
          <cell r="C212">
            <v>207</v>
          </cell>
          <cell r="D212" t="str">
            <v>Construção de aterro.</v>
          </cell>
          <cell r="E212" t="str">
            <v>m3</v>
          </cell>
          <cell r="F212">
            <v>1.1299999999999999</v>
          </cell>
          <cell r="G212">
            <v>5000</v>
          </cell>
        </row>
        <row r="213">
          <cell r="B213" t="str">
            <v>BP10050400A</v>
          </cell>
          <cell r="C213">
            <v>208</v>
          </cell>
          <cell r="D213" t="str">
            <v>Pintura de ligação.</v>
          </cell>
          <cell r="E213" t="str">
            <v>m2</v>
          </cell>
          <cell r="F213">
            <v>1.23</v>
          </cell>
          <cell r="G213">
            <v>23998</v>
          </cell>
        </row>
        <row r="214">
          <cell r="B214" t="str">
            <v>BP10050500</v>
          </cell>
          <cell r="C214">
            <v>209</v>
          </cell>
          <cell r="D214" t="str">
            <v>Recomposição de revestimento em concreto asfáltico.</v>
          </cell>
          <cell r="E214" t="str">
            <v>m2</v>
          </cell>
          <cell r="F214">
            <v>2.13</v>
          </cell>
          <cell r="G214">
            <v>2000</v>
          </cell>
        </row>
        <row r="215">
          <cell r="B215" t="str">
            <v>BP10150050</v>
          </cell>
          <cell r="C215">
            <v>210</v>
          </cell>
          <cell r="D215" t="str">
            <v>Junta de retração, serrada com disco de diamantes.</v>
          </cell>
          <cell r="E215" t="str">
            <v>m</v>
          </cell>
          <cell r="F215">
            <v>7.5</v>
          </cell>
          <cell r="G215">
            <v>415</v>
          </cell>
        </row>
        <row r="216">
          <cell r="B216" t="str">
            <v>BP10250050</v>
          </cell>
          <cell r="C216">
            <v>211</v>
          </cell>
          <cell r="D216" t="str">
            <v xml:space="preserve">Paralelepípedos.Fornecimento. </v>
          </cell>
          <cell r="E216" t="str">
            <v xml:space="preserve"> un</v>
          </cell>
          <cell r="F216">
            <v>0.45</v>
          </cell>
          <cell r="G216">
            <v>2877</v>
          </cell>
        </row>
        <row r="217">
          <cell r="B217" t="str">
            <v>BP15050050</v>
          </cell>
          <cell r="C217">
            <v>212</v>
          </cell>
          <cell r="D217" t="str">
            <v>Fresagem espessura de até 5cm.</v>
          </cell>
          <cell r="E217" t="str">
            <v>m2</v>
          </cell>
          <cell r="F217">
            <v>1.34</v>
          </cell>
          <cell r="G217">
            <v>16799</v>
          </cell>
        </row>
        <row r="218">
          <cell r="B218" t="str">
            <v>BP20150056</v>
          </cell>
          <cell r="C218">
            <v>213</v>
          </cell>
          <cell r="D218" t="str">
            <v>Sarjeta e meio-fio conjugados, de concreto simples.</v>
          </cell>
          <cell r="E218" t="str">
            <v>m</v>
          </cell>
          <cell r="F218">
            <v>44.43</v>
          </cell>
          <cell r="G218">
            <v>4315</v>
          </cell>
        </row>
        <row r="219">
          <cell r="B219" t="str">
            <v>PJ05100150</v>
          </cell>
          <cell r="C219">
            <v>214</v>
          </cell>
          <cell r="D219" t="str">
            <v>Plantio de grama em placas.</v>
          </cell>
          <cell r="E219" t="str">
            <v>m2</v>
          </cell>
          <cell r="F219">
            <v>6.48</v>
          </cell>
          <cell r="G219">
            <v>2213</v>
          </cell>
        </row>
        <row r="220">
          <cell r="B220" t="str">
            <v>PJ10050200</v>
          </cell>
          <cell r="C220">
            <v>215</v>
          </cell>
          <cell r="D220" t="str">
            <v>Plantio de árvore de 2m de altura.</v>
          </cell>
          <cell r="E220" t="str">
            <v xml:space="preserve"> un</v>
          </cell>
          <cell r="F220">
            <v>14.95</v>
          </cell>
          <cell r="G220">
            <v>283</v>
          </cell>
        </row>
        <row r="221">
          <cell r="B221" t="str">
            <v>PJ10150050</v>
          </cell>
          <cell r="C221">
            <v>216</v>
          </cell>
          <cell r="D221" t="str">
            <v>Árvores tipo 1 - Pseudobombax Ellipticum.</v>
          </cell>
          <cell r="E221" t="str">
            <v xml:space="preserve"> un</v>
          </cell>
          <cell r="F221">
            <v>12.9</v>
          </cell>
          <cell r="G221">
            <v>283</v>
          </cell>
        </row>
        <row r="222">
          <cell r="B222" t="str">
            <v>PJ10250056</v>
          </cell>
          <cell r="C222">
            <v>217</v>
          </cell>
          <cell r="D222" t="str">
            <v>Palmeira tipo 3 - Roystonea Oleracea.</v>
          </cell>
          <cell r="E222" t="str">
            <v xml:space="preserve"> un</v>
          </cell>
          <cell r="F222">
            <v>250</v>
          </cell>
          <cell r="G222">
            <v>20</v>
          </cell>
        </row>
        <row r="223">
          <cell r="B223" t="str">
            <v>PJ20100050</v>
          </cell>
          <cell r="C223">
            <v>218</v>
          </cell>
          <cell r="D223" t="str">
            <v>Arrancamento e replantio de árvore adulta.</v>
          </cell>
          <cell r="E223" t="str">
            <v xml:space="preserve"> un</v>
          </cell>
          <cell r="F223">
            <v>46.5</v>
          </cell>
          <cell r="G223">
            <v>32</v>
          </cell>
        </row>
        <row r="224">
          <cell r="B224" t="str">
            <v>PJ20100306</v>
          </cell>
          <cell r="C224">
            <v>219</v>
          </cell>
          <cell r="D224" t="str">
            <v>Remoção de árvore de grande porte.</v>
          </cell>
          <cell r="E224" t="str">
            <v xml:space="preserve"> un</v>
          </cell>
          <cell r="F224">
            <v>886.31</v>
          </cell>
          <cell r="G224">
            <v>10</v>
          </cell>
        </row>
        <row r="225">
          <cell r="B225" t="str">
            <v>PJ40100356</v>
          </cell>
          <cell r="C225">
            <v>220</v>
          </cell>
          <cell r="D225" t="str">
            <v>Tratamento fitossanitário em árvores.</v>
          </cell>
          <cell r="E225" t="str">
            <v xml:space="preserve"> un</v>
          </cell>
          <cell r="F225">
            <v>663.93</v>
          </cell>
          <cell r="G225">
            <v>100</v>
          </cell>
        </row>
        <row r="226">
          <cell r="B226" t="str">
            <v>PJ15050053</v>
          </cell>
          <cell r="C226">
            <v>221</v>
          </cell>
          <cell r="D226" t="str">
            <v>Cerca protetora para jardim.</v>
          </cell>
          <cell r="E226" t="str">
            <v>m2</v>
          </cell>
          <cell r="F226">
            <v>57.16</v>
          </cell>
          <cell r="G226">
            <v>200</v>
          </cell>
        </row>
        <row r="227">
          <cell r="B227" t="str">
            <v>PJ25050100</v>
          </cell>
          <cell r="C227">
            <v>222</v>
          </cell>
          <cell r="D227" t="str">
            <v>Banco para jardim, duplo, pés em ferro fundido.</v>
          </cell>
          <cell r="E227" t="str">
            <v xml:space="preserve"> un</v>
          </cell>
          <cell r="F227">
            <v>904.96</v>
          </cell>
          <cell r="G227">
            <v>36</v>
          </cell>
        </row>
        <row r="228">
          <cell r="B228" t="str">
            <v>PJ25050153</v>
          </cell>
          <cell r="C228">
            <v>223</v>
          </cell>
          <cell r="D228" t="str">
            <v>Mesa de jogos com 4 bancos.</v>
          </cell>
          <cell r="E228" t="str">
            <v xml:space="preserve"> un</v>
          </cell>
          <cell r="F228">
            <v>547.5</v>
          </cell>
          <cell r="G228">
            <v>14</v>
          </cell>
        </row>
        <row r="229">
          <cell r="B229" t="str">
            <v>PJ25100253</v>
          </cell>
          <cell r="C229">
            <v>224</v>
          </cell>
          <cell r="D229" t="str">
            <v>Brinquedo modelo A-08 Dupla Escalada.</v>
          </cell>
          <cell r="E229" t="str">
            <v xml:space="preserve"> un</v>
          </cell>
          <cell r="F229">
            <v>1730.38</v>
          </cell>
          <cell r="G229">
            <v>5</v>
          </cell>
        </row>
        <row r="230">
          <cell r="B230" t="str">
            <v>PJ25100350</v>
          </cell>
          <cell r="C230">
            <v>225</v>
          </cell>
          <cell r="D230" t="str">
            <v>Casa do Tarzan, referência M-45, conforme o modelo.</v>
          </cell>
          <cell r="E230" t="str">
            <v xml:space="preserve"> un</v>
          </cell>
          <cell r="F230">
            <v>2911.25</v>
          </cell>
          <cell r="G230">
            <v>1</v>
          </cell>
        </row>
        <row r="231">
          <cell r="B231" t="str">
            <v>PJ25100600</v>
          </cell>
          <cell r="C231">
            <v>226</v>
          </cell>
          <cell r="D231" t="str">
            <v>Etapa 8, conforme o modelo Pactaplayground.</v>
          </cell>
          <cell r="E231" t="str">
            <v xml:space="preserve"> un</v>
          </cell>
          <cell r="F231">
            <v>263.37</v>
          </cell>
          <cell r="G231">
            <v>1</v>
          </cell>
        </row>
        <row r="232">
          <cell r="B232" t="str">
            <v>PJ25101000</v>
          </cell>
          <cell r="C232">
            <v>227</v>
          </cell>
          <cell r="D232" t="str">
            <v>Prancha para abdominal, em madeira de Lei.</v>
          </cell>
          <cell r="E232" t="str">
            <v xml:space="preserve"> un</v>
          </cell>
          <cell r="F232">
            <v>288.86</v>
          </cell>
          <cell r="G232">
            <v>2</v>
          </cell>
        </row>
        <row r="233">
          <cell r="B233" t="str">
            <v>PJ15050153</v>
          </cell>
          <cell r="C233">
            <v>228</v>
          </cell>
          <cell r="D233" t="str">
            <v>Protetor de árvore em ferro de 3/8".</v>
          </cell>
          <cell r="E233" t="str">
            <v xml:space="preserve"> un</v>
          </cell>
          <cell r="F233">
            <v>40.17</v>
          </cell>
          <cell r="G233">
            <v>283</v>
          </cell>
        </row>
        <row r="234">
          <cell r="B234" t="str">
            <v>PJ20050200</v>
          </cell>
          <cell r="C234">
            <v>229</v>
          </cell>
          <cell r="D234" t="str">
            <v>Aterro com terra preta simples, para gramados.</v>
          </cell>
          <cell r="E234" t="str">
            <v>m3</v>
          </cell>
          <cell r="F234">
            <v>57.72</v>
          </cell>
          <cell r="G234">
            <v>303</v>
          </cell>
        </row>
        <row r="235">
          <cell r="B235" t="str">
            <v>PJ20050453</v>
          </cell>
          <cell r="C235">
            <v>230</v>
          </cell>
          <cell r="D235" t="str">
            <v>Irrigação de árvore e/ou palmeira com Caminhão Pipa.</v>
          </cell>
          <cell r="E235" t="str">
            <v xml:space="preserve"> un</v>
          </cell>
          <cell r="F235">
            <v>0.25</v>
          </cell>
          <cell r="G235">
            <v>303</v>
          </cell>
        </row>
        <row r="236">
          <cell r="B236" t="str">
            <v>PJ20050870</v>
          </cell>
          <cell r="C236">
            <v>231</v>
          </cell>
          <cell r="D236" t="str">
            <v xml:space="preserve">Revolvimento de solo até 20cm de profundidade.   </v>
          </cell>
          <cell r="E236" t="str">
            <v>m2</v>
          </cell>
          <cell r="F236">
            <v>0.67</v>
          </cell>
          <cell r="G236">
            <v>1000</v>
          </cell>
        </row>
        <row r="237">
          <cell r="B237" t="str">
            <v>PJ25250106</v>
          </cell>
          <cell r="C237">
            <v>232</v>
          </cell>
          <cell r="D237" t="str">
            <v>Frade metálico, em ferro fundido, modelo ciclovia.</v>
          </cell>
          <cell r="E237" t="str">
            <v xml:space="preserve"> un</v>
          </cell>
          <cell r="F237">
            <v>94.45</v>
          </cell>
          <cell r="G237">
            <v>505</v>
          </cell>
        </row>
        <row r="238">
          <cell r="B238" t="str">
            <v>PJ40050159</v>
          </cell>
          <cell r="C238">
            <v>233</v>
          </cell>
          <cell r="D238" t="str">
            <v>Remoção de espécies vegetais.</v>
          </cell>
          <cell r="E238" t="str">
            <v xml:space="preserve"> un</v>
          </cell>
          <cell r="F238">
            <v>207.92</v>
          </cell>
          <cell r="G238">
            <v>35</v>
          </cell>
        </row>
        <row r="239">
          <cell r="B239" t="str">
            <v>IP05100300</v>
          </cell>
          <cell r="C239">
            <v>234</v>
          </cell>
          <cell r="D239" t="str">
            <v>Poste de aço, reto, cônico contínuo de 4,5m.</v>
          </cell>
          <cell r="E239" t="str">
            <v xml:space="preserve"> un</v>
          </cell>
          <cell r="F239">
            <v>199.5</v>
          </cell>
          <cell r="G239">
            <v>70</v>
          </cell>
        </row>
        <row r="240">
          <cell r="B240" t="str">
            <v>IP05100553</v>
          </cell>
          <cell r="C240">
            <v>235</v>
          </cell>
          <cell r="D240" t="str">
            <v>Poste de aço, reto, de 7m.</v>
          </cell>
          <cell r="E240" t="str">
            <v xml:space="preserve"> un</v>
          </cell>
          <cell r="F240">
            <v>4336.38</v>
          </cell>
          <cell r="G240">
            <v>10</v>
          </cell>
        </row>
        <row r="241">
          <cell r="B241" t="str">
            <v>IP05100556</v>
          </cell>
          <cell r="C241">
            <v>236</v>
          </cell>
          <cell r="D241" t="str">
            <v>Poste de aço, reto, de 7m.</v>
          </cell>
          <cell r="E241" t="str">
            <v xml:space="preserve"> un</v>
          </cell>
          <cell r="F241">
            <v>4127</v>
          </cell>
          <cell r="G241">
            <v>20</v>
          </cell>
        </row>
        <row r="242">
          <cell r="B242" t="str">
            <v>IP05100562</v>
          </cell>
          <cell r="C242">
            <v>237</v>
          </cell>
          <cell r="D242" t="str">
            <v>Poste de aço, reto, de 7m.</v>
          </cell>
          <cell r="E242" t="str">
            <v xml:space="preserve"> un</v>
          </cell>
          <cell r="F242">
            <v>3360</v>
          </cell>
          <cell r="G242">
            <v>40</v>
          </cell>
        </row>
        <row r="243">
          <cell r="B243" t="str">
            <v>IP10300506</v>
          </cell>
          <cell r="C243">
            <v>238</v>
          </cell>
          <cell r="D243" t="str">
            <v>Conector tipo cunha, em liga de cobre estanhado.</v>
          </cell>
          <cell r="E243" t="str">
            <v xml:space="preserve"> un</v>
          </cell>
          <cell r="F243">
            <v>6.55</v>
          </cell>
          <cell r="G243">
            <v>32</v>
          </cell>
        </row>
        <row r="244">
          <cell r="B244" t="str">
            <v>IP15250100</v>
          </cell>
          <cell r="C244">
            <v>239</v>
          </cell>
          <cell r="D244" t="str">
            <v xml:space="preserve">Cabo de cobre nu, seção de 16mm2.  Fornecimento.  </v>
          </cell>
          <cell r="E244" t="str">
            <v>kg</v>
          </cell>
          <cell r="F244">
            <v>11.42</v>
          </cell>
          <cell r="G244">
            <v>140</v>
          </cell>
        </row>
        <row r="245">
          <cell r="B245" t="str">
            <v>IP15250109</v>
          </cell>
          <cell r="C245">
            <v>240</v>
          </cell>
          <cell r="D245" t="str">
            <v xml:space="preserve">Cabo de cobre nu, seção de 25mm2.  Fornecimento. </v>
          </cell>
          <cell r="E245" t="str">
            <v>kg</v>
          </cell>
          <cell r="F245">
            <v>11.42</v>
          </cell>
          <cell r="G245">
            <v>141.69999999999999</v>
          </cell>
        </row>
        <row r="246">
          <cell r="B246" t="str">
            <v>IP15300053</v>
          </cell>
          <cell r="C246">
            <v>241</v>
          </cell>
          <cell r="D246" t="str">
            <v>Cabo de cobre flexível, 750V, seção de 2x1,5mm2.</v>
          </cell>
          <cell r="E246" t="str">
            <v>m</v>
          </cell>
          <cell r="F246">
            <v>0.88</v>
          </cell>
          <cell r="G246">
            <v>2158</v>
          </cell>
        </row>
        <row r="247">
          <cell r="B247" t="str">
            <v>IP15300062</v>
          </cell>
          <cell r="C247">
            <v>242</v>
          </cell>
          <cell r="D247" t="str">
            <v>Cabo de cobre flexível, 750V, seção de 3x1,5mm2.</v>
          </cell>
          <cell r="E247" t="str">
            <v xml:space="preserve"> un</v>
          </cell>
          <cell r="F247">
            <v>4.62</v>
          </cell>
          <cell r="G247">
            <v>2158</v>
          </cell>
        </row>
        <row r="248">
          <cell r="B248" t="str">
            <v>IP15350350</v>
          </cell>
          <cell r="C248">
            <v>243</v>
          </cell>
          <cell r="D248" t="str">
            <v>Cabo de cobre rígido, seção de 10mm2, 1Kv,  XLPE.</v>
          </cell>
          <cell r="E248" t="str">
            <v>m</v>
          </cell>
          <cell r="F248">
            <v>2.2599999999999998</v>
          </cell>
          <cell r="G248">
            <v>5100</v>
          </cell>
        </row>
        <row r="249">
          <cell r="B249" t="str">
            <v>IP15350456</v>
          </cell>
          <cell r="C249">
            <v>244</v>
          </cell>
          <cell r="D249" t="str">
            <v>Cabo de cobre rígido, seção de 25mm2, 1Kv, XLPE.</v>
          </cell>
          <cell r="E249" t="str">
            <v>m</v>
          </cell>
          <cell r="F249">
            <v>4.4400000000000004</v>
          </cell>
          <cell r="G249">
            <v>144</v>
          </cell>
        </row>
        <row r="250">
          <cell r="B250" t="str">
            <v>IP15350556</v>
          </cell>
          <cell r="C250">
            <v>245</v>
          </cell>
          <cell r="D250" t="str">
            <v>Cabo de cobre rígido, seção de 50mm2, 1Kv, XLPE.</v>
          </cell>
          <cell r="E250" t="str">
            <v>m</v>
          </cell>
          <cell r="F250">
            <v>23.38</v>
          </cell>
          <cell r="G250">
            <v>1870</v>
          </cell>
        </row>
        <row r="251">
          <cell r="B251" t="str">
            <v>IP15450106</v>
          </cell>
          <cell r="C251">
            <v>246</v>
          </cell>
          <cell r="D251" t="str">
            <v>Colocação de 3 condutores singelos em linha de dutos.</v>
          </cell>
          <cell r="E251" t="str">
            <v>m</v>
          </cell>
          <cell r="F251">
            <v>1.42</v>
          </cell>
          <cell r="G251">
            <v>940</v>
          </cell>
        </row>
        <row r="252">
          <cell r="B252" t="str">
            <v>IP15450109</v>
          </cell>
          <cell r="C252">
            <v>247</v>
          </cell>
          <cell r="D252" t="str">
            <v>Colocação de 4 condutores singelos em linha de dutos.</v>
          </cell>
          <cell r="E252" t="str">
            <v>m</v>
          </cell>
          <cell r="F252">
            <v>1.96</v>
          </cell>
          <cell r="G252">
            <v>6180</v>
          </cell>
        </row>
        <row r="253">
          <cell r="B253" t="str">
            <v>IP35150050</v>
          </cell>
          <cell r="C253">
            <v>248</v>
          </cell>
          <cell r="D253" t="str">
            <v>Comando em grupo CRJ-04 ou similar, 85A.</v>
          </cell>
          <cell r="E253" t="str">
            <v xml:space="preserve"> un</v>
          </cell>
          <cell r="F253">
            <v>1984.4</v>
          </cell>
          <cell r="G253">
            <v>2</v>
          </cell>
        </row>
        <row r="254">
          <cell r="B254" t="str">
            <v>IP35150400</v>
          </cell>
          <cell r="C254">
            <v>249</v>
          </cell>
          <cell r="D254" t="str">
            <v>Comando para IP, caixa trifásico, capacidade de 45A.</v>
          </cell>
          <cell r="E254" t="str">
            <v xml:space="preserve"> un</v>
          </cell>
          <cell r="F254">
            <v>1238</v>
          </cell>
          <cell r="G254">
            <v>6</v>
          </cell>
        </row>
        <row r="255">
          <cell r="B255" t="str">
            <v>IP40050100</v>
          </cell>
          <cell r="C255">
            <v>250</v>
          </cell>
          <cell r="D255" t="str">
            <v>Chave blindada, bipolar, 60A. Fornecimento.</v>
          </cell>
          <cell r="E255" t="str">
            <v xml:space="preserve"> un</v>
          </cell>
          <cell r="F255">
            <v>127</v>
          </cell>
          <cell r="G255">
            <v>10</v>
          </cell>
        </row>
        <row r="256">
          <cell r="B256" t="str">
            <v>IP50300850</v>
          </cell>
          <cell r="C256">
            <v>251</v>
          </cell>
          <cell r="D256" t="str">
            <v>Reator subterrâneo para lâmpada de VS de 400W.</v>
          </cell>
          <cell r="E256" t="str">
            <v xml:space="preserve"> un</v>
          </cell>
          <cell r="F256">
            <v>79.099999999999994</v>
          </cell>
          <cell r="G256">
            <v>198</v>
          </cell>
        </row>
        <row r="257">
          <cell r="B257" t="str">
            <v>IP10350400</v>
          </cell>
          <cell r="C257">
            <v>252</v>
          </cell>
          <cell r="D257" t="str">
            <v>Caixa de ligação tipo Condulets R-15/LB-22.</v>
          </cell>
          <cell r="E257" t="str">
            <v xml:space="preserve"> un</v>
          </cell>
          <cell r="F257">
            <v>7.62</v>
          </cell>
          <cell r="G257">
            <v>40</v>
          </cell>
        </row>
        <row r="258">
          <cell r="B258" t="str">
            <v>IP20050050</v>
          </cell>
          <cell r="C258">
            <v>253</v>
          </cell>
          <cell r="D258" t="str">
            <v xml:space="preserve">Aterramento de caixa Hand-Hole. </v>
          </cell>
          <cell r="E258" t="str">
            <v xml:space="preserve"> un</v>
          </cell>
          <cell r="F258">
            <v>10.34</v>
          </cell>
          <cell r="G258">
            <v>140</v>
          </cell>
        </row>
        <row r="259">
          <cell r="B259" t="str">
            <v>IP25100153</v>
          </cell>
          <cell r="C259">
            <v>254</v>
          </cell>
          <cell r="D259" t="str">
            <v>Caixa Hand-Hole, (0,60x0,60)m.</v>
          </cell>
          <cell r="E259" t="str">
            <v xml:space="preserve"> un</v>
          </cell>
          <cell r="F259">
            <v>80.78</v>
          </cell>
          <cell r="G259">
            <v>140</v>
          </cell>
        </row>
        <row r="260">
          <cell r="B260" t="str">
            <v>IP25100165</v>
          </cell>
          <cell r="C260">
            <v>255</v>
          </cell>
          <cell r="D260" t="str">
            <v>Caixa Hand-Hole, (0,60x0,90)m.</v>
          </cell>
          <cell r="E260" t="str">
            <v xml:space="preserve"> un</v>
          </cell>
          <cell r="F260">
            <v>111.4</v>
          </cell>
          <cell r="G260">
            <v>20</v>
          </cell>
        </row>
        <row r="261">
          <cell r="B261" t="str">
            <v>IP50100200</v>
          </cell>
          <cell r="C261">
            <v>256</v>
          </cell>
          <cell r="D261" t="str">
            <v>Luminária decorativa LDRJ-06 para lâmpada VS.</v>
          </cell>
          <cell r="E261" t="str">
            <v xml:space="preserve"> un</v>
          </cell>
          <cell r="F261">
            <v>362.07</v>
          </cell>
          <cell r="G261">
            <v>360</v>
          </cell>
        </row>
        <row r="262">
          <cell r="B262" t="str">
            <v>IP50100250</v>
          </cell>
          <cell r="C262">
            <v>257</v>
          </cell>
          <cell r="D262" t="str">
            <v>Luminária decorativa tipo LDRJ-16/2.</v>
          </cell>
          <cell r="E262" t="str">
            <v xml:space="preserve"> un</v>
          </cell>
          <cell r="F262">
            <v>249.69</v>
          </cell>
          <cell r="G262">
            <v>280</v>
          </cell>
        </row>
        <row r="263">
          <cell r="B263" t="str">
            <v>IP50200050</v>
          </cell>
          <cell r="C263">
            <v>258</v>
          </cell>
          <cell r="D263" t="str">
            <v>Base simples para luminária LDRJ-06.</v>
          </cell>
          <cell r="E263" t="str">
            <v xml:space="preserve"> un</v>
          </cell>
          <cell r="F263">
            <v>40</v>
          </cell>
          <cell r="G263">
            <v>280</v>
          </cell>
        </row>
        <row r="264">
          <cell r="B264" t="str">
            <v>IP50250406</v>
          </cell>
          <cell r="C264">
            <v>259</v>
          </cell>
          <cell r="D264" t="str">
            <v>Lâmpada de multivapor metálico (MVM) 70W/220V.</v>
          </cell>
          <cell r="E264" t="str">
            <v xml:space="preserve"> un</v>
          </cell>
          <cell r="F264">
            <v>73.77</v>
          </cell>
          <cell r="G264">
            <v>80</v>
          </cell>
        </row>
        <row r="265">
          <cell r="B265" t="str">
            <v>IP50250412</v>
          </cell>
          <cell r="C265">
            <v>260</v>
          </cell>
          <cell r="D265" t="str">
            <v>Lâmpada de multivapor metálico (MVM) 150W/220V.</v>
          </cell>
          <cell r="E265" t="str">
            <v xml:space="preserve"> un</v>
          </cell>
          <cell r="F265">
            <v>163.22999999999999</v>
          </cell>
          <cell r="G265">
            <v>20</v>
          </cell>
        </row>
        <row r="266">
          <cell r="B266" t="str">
            <v>IP05350100</v>
          </cell>
          <cell r="C266">
            <v>261</v>
          </cell>
          <cell r="D266" t="str">
            <v>Fundação simples de concreto pré-moldado,RIOLUZ.</v>
          </cell>
          <cell r="E266" t="str">
            <v xml:space="preserve"> un</v>
          </cell>
          <cell r="F266">
            <v>55.26</v>
          </cell>
          <cell r="G266">
            <v>70</v>
          </cell>
        </row>
        <row r="267">
          <cell r="B267" t="str">
            <v>IP05350150</v>
          </cell>
          <cell r="C267">
            <v>262</v>
          </cell>
          <cell r="D267" t="str">
            <v>Fundação simples de concreto pré-moldado,RIOLUZ.</v>
          </cell>
          <cell r="E267" t="str">
            <v xml:space="preserve"> un</v>
          </cell>
          <cell r="F267">
            <v>61.7</v>
          </cell>
          <cell r="G267">
            <v>70</v>
          </cell>
        </row>
        <row r="268">
          <cell r="B268" t="str">
            <v>IP05550150</v>
          </cell>
          <cell r="C268">
            <v>263</v>
          </cell>
          <cell r="D268" t="str">
            <v>Braço, padrão RIOLUZ, de 1,5m até 2,50m.</v>
          </cell>
          <cell r="E268" t="str">
            <v xml:space="preserve"> un</v>
          </cell>
          <cell r="F268">
            <v>47.7</v>
          </cell>
          <cell r="G268">
            <v>280</v>
          </cell>
        </row>
        <row r="269">
          <cell r="B269" t="str">
            <v>IP15200050</v>
          </cell>
          <cell r="C269">
            <v>264</v>
          </cell>
          <cell r="D269" t="str">
            <v>Mufla, 12/20Kv, referência terminal modular TM.</v>
          </cell>
          <cell r="E269" t="str">
            <v xml:space="preserve"> un</v>
          </cell>
          <cell r="F269">
            <v>173.71</v>
          </cell>
          <cell r="G269">
            <v>40</v>
          </cell>
        </row>
        <row r="270">
          <cell r="B270" t="str">
            <v>IP15500100</v>
          </cell>
          <cell r="C270">
            <v>265</v>
          </cell>
          <cell r="D270" t="str">
            <v>Anilha de nylon para identificação de condutor XLPE.</v>
          </cell>
          <cell r="E270" t="str">
            <v xml:space="preserve"> un</v>
          </cell>
          <cell r="F270">
            <v>0.02</v>
          </cell>
          <cell r="G270">
            <v>324</v>
          </cell>
        </row>
        <row r="271">
          <cell r="B271" t="str">
            <v>IP15500150</v>
          </cell>
          <cell r="C271">
            <v>266</v>
          </cell>
          <cell r="D271" t="str">
            <v>Anilha de nylon para identificação de condutor XLPE.</v>
          </cell>
          <cell r="E271" t="str">
            <v xml:space="preserve"> un</v>
          </cell>
          <cell r="F271">
            <v>0.03</v>
          </cell>
          <cell r="G271">
            <v>324</v>
          </cell>
        </row>
        <row r="272">
          <cell r="B272" t="str">
            <v>IP20050053</v>
          </cell>
          <cell r="C272">
            <v>267</v>
          </cell>
          <cell r="D272" t="str">
            <v>Aterramento de poste de aço.</v>
          </cell>
          <cell r="E272" t="str">
            <v xml:space="preserve"> un</v>
          </cell>
          <cell r="F272">
            <v>18.57</v>
          </cell>
          <cell r="G272">
            <v>140</v>
          </cell>
        </row>
        <row r="273">
          <cell r="B273" t="str">
            <v>IP20050056</v>
          </cell>
          <cell r="C273">
            <v>268</v>
          </cell>
          <cell r="D273" t="str">
            <v>Aterramento de tampão.</v>
          </cell>
          <cell r="E273" t="str">
            <v xml:space="preserve"> un</v>
          </cell>
          <cell r="F273">
            <v>28.47</v>
          </cell>
          <cell r="G273">
            <v>140</v>
          </cell>
        </row>
        <row r="274">
          <cell r="B274" t="str">
            <v>IP20050153</v>
          </cell>
          <cell r="C274">
            <v>269</v>
          </cell>
          <cell r="D274" t="str">
            <v>Conjunto de aterramento de transformador.</v>
          </cell>
          <cell r="E274" t="str">
            <v xml:space="preserve"> un</v>
          </cell>
          <cell r="F274">
            <v>176.69</v>
          </cell>
          <cell r="G274">
            <v>53</v>
          </cell>
        </row>
        <row r="275">
          <cell r="B275" t="str">
            <v>IP30200509</v>
          </cell>
          <cell r="C275">
            <v>270</v>
          </cell>
          <cell r="D275" t="str">
            <v>Luva para eletroduto de PVC rígido de 50mm.</v>
          </cell>
          <cell r="E275" t="str">
            <v xml:space="preserve"> un</v>
          </cell>
          <cell r="F275">
            <v>3.43</v>
          </cell>
          <cell r="G275">
            <v>40</v>
          </cell>
        </row>
        <row r="276">
          <cell r="B276" t="str">
            <v>IP50300700</v>
          </cell>
          <cell r="C276">
            <v>271</v>
          </cell>
          <cell r="D276" t="str">
            <v>Reator subterrâneo lâmpada vapor de sódio de 70W.</v>
          </cell>
          <cell r="E276" t="str">
            <v xml:space="preserve"> un</v>
          </cell>
          <cell r="F276">
            <v>40.54</v>
          </cell>
          <cell r="G276">
            <v>200</v>
          </cell>
        </row>
        <row r="277">
          <cell r="B277" t="str">
            <v>IP50300750</v>
          </cell>
          <cell r="C277">
            <v>272</v>
          </cell>
          <cell r="D277" t="str">
            <v>Reator subterrâneo lâmpada vapor de sódio de 150W.</v>
          </cell>
          <cell r="E277" t="str">
            <v xml:space="preserve"> un</v>
          </cell>
          <cell r="F277">
            <v>74.319999999999993</v>
          </cell>
          <cell r="G277">
            <v>26</v>
          </cell>
        </row>
        <row r="278">
          <cell r="B278" t="str">
            <v>IP60200200</v>
          </cell>
          <cell r="C278">
            <v>273</v>
          </cell>
          <cell r="D278" t="str">
            <v xml:space="preserve">Retirada de chaves fusíveis e ferragens, linha 13,2Kv.   </v>
          </cell>
          <cell r="E278" t="str">
            <v xml:space="preserve"> un</v>
          </cell>
          <cell r="F278">
            <v>9.76</v>
          </cell>
          <cell r="G278">
            <v>100</v>
          </cell>
        </row>
        <row r="279">
          <cell r="B279" t="str">
            <v>IP60200362</v>
          </cell>
          <cell r="C279">
            <v>274</v>
          </cell>
          <cell r="D279" t="str">
            <v>Retirada de luminária em poste com 13m a 15m.</v>
          </cell>
          <cell r="E279" t="str">
            <v xml:space="preserve"> un</v>
          </cell>
          <cell r="F279">
            <v>9.76</v>
          </cell>
          <cell r="G279">
            <v>118</v>
          </cell>
        </row>
        <row r="280">
          <cell r="B280" t="str">
            <v>IP60200512</v>
          </cell>
          <cell r="C280">
            <v>275</v>
          </cell>
          <cell r="D280" t="str">
            <v xml:space="preserve">Retirada de poste de concreto ou aço de 13m a 15m.   </v>
          </cell>
          <cell r="E280" t="str">
            <v xml:space="preserve"> un</v>
          </cell>
          <cell r="F280">
            <v>97.64</v>
          </cell>
          <cell r="G280">
            <v>108</v>
          </cell>
        </row>
        <row r="281">
          <cell r="B281" t="str">
            <v>IP60200650</v>
          </cell>
          <cell r="C281">
            <v>276</v>
          </cell>
          <cell r="D281" t="str">
            <v xml:space="preserve">Retirada de rede aérea de 13,2Kv (lance).   </v>
          </cell>
          <cell r="E281" t="str">
            <v xml:space="preserve"> un</v>
          </cell>
          <cell r="F281">
            <v>19.53</v>
          </cell>
          <cell r="G281">
            <v>94</v>
          </cell>
        </row>
        <row r="282">
          <cell r="B282" t="str">
            <v>IP60200800</v>
          </cell>
          <cell r="C282">
            <v>277</v>
          </cell>
          <cell r="D282" t="str">
            <v xml:space="preserve">Retirada de transformadores de 5Kva até 112,5Kva.   </v>
          </cell>
          <cell r="E282" t="str">
            <v xml:space="preserve"> un</v>
          </cell>
          <cell r="F282">
            <v>39.06</v>
          </cell>
          <cell r="G282">
            <v>2</v>
          </cell>
        </row>
        <row r="283">
          <cell r="B283" t="str">
            <v>IP99990150</v>
          </cell>
          <cell r="C283">
            <v>278</v>
          </cell>
          <cell r="D283" t="str">
            <v>Capa isolante de silicone para conector tipo cunha.</v>
          </cell>
          <cell r="E283" t="str">
            <v xml:space="preserve"> un</v>
          </cell>
          <cell r="F283">
            <v>3.68</v>
          </cell>
          <cell r="G283">
            <v>1475</v>
          </cell>
        </row>
        <row r="284">
          <cell r="B284" t="str">
            <v>ST05051200</v>
          </cell>
          <cell r="C284">
            <v>279</v>
          </cell>
          <cell r="D284" t="str">
            <v>Sinalização horizontal, aplicada por extursão.</v>
          </cell>
          <cell r="E284" t="str">
            <v>m2</v>
          </cell>
          <cell r="F284">
            <v>37.81</v>
          </cell>
          <cell r="G284">
            <v>1000</v>
          </cell>
        </row>
        <row r="285">
          <cell r="B285" t="str">
            <v>ST10150050</v>
          </cell>
          <cell r="C285">
            <v>280</v>
          </cell>
          <cell r="D285" t="str">
            <v>Bloco semafórico para pedestre.</v>
          </cell>
          <cell r="E285" t="str">
            <v xml:space="preserve"> un</v>
          </cell>
          <cell r="F285">
            <v>224.25</v>
          </cell>
          <cell r="G285">
            <v>60</v>
          </cell>
        </row>
        <row r="286">
          <cell r="B286" t="str">
            <v>ST10150150</v>
          </cell>
          <cell r="C286">
            <v>281</v>
          </cell>
          <cell r="D286" t="str">
            <v>Bloco semafórico principal.</v>
          </cell>
          <cell r="E286" t="str">
            <v xml:space="preserve"> un</v>
          </cell>
          <cell r="F286">
            <v>691.39</v>
          </cell>
          <cell r="G286">
            <v>48</v>
          </cell>
        </row>
        <row r="287">
          <cell r="B287" t="str">
            <v>ST10150200</v>
          </cell>
          <cell r="C287">
            <v>282</v>
          </cell>
          <cell r="D287" t="str">
            <v>Bloco semafórico repetidor.</v>
          </cell>
          <cell r="E287" t="str">
            <v xml:space="preserve"> un</v>
          </cell>
          <cell r="F287">
            <v>423</v>
          </cell>
          <cell r="G287">
            <v>65</v>
          </cell>
        </row>
        <row r="288">
          <cell r="B288" t="str">
            <v>ST10150300</v>
          </cell>
          <cell r="C288">
            <v>283</v>
          </cell>
          <cell r="D288" t="str">
            <v>Conjunto semafórico para pedestre.</v>
          </cell>
          <cell r="E288" t="str">
            <v xml:space="preserve"> un</v>
          </cell>
          <cell r="F288">
            <v>1779.7</v>
          </cell>
          <cell r="G288">
            <v>20</v>
          </cell>
        </row>
        <row r="289">
          <cell r="B289" t="str">
            <v>ST15250100</v>
          </cell>
          <cell r="C289">
            <v>284</v>
          </cell>
          <cell r="D289" t="str">
            <v>Placa de sinalização de alumínio com fundo pintado.</v>
          </cell>
          <cell r="E289" t="str">
            <v>m2</v>
          </cell>
          <cell r="F289">
            <v>239</v>
          </cell>
          <cell r="G289">
            <v>30</v>
          </cell>
        </row>
        <row r="290">
          <cell r="B290" t="str">
            <v>ST15250150</v>
          </cell>
          <cell r="C290">
            <v>285</v>
          </cell>
          <cell r="D290" t="str">
            <v>Placa de sinalização de alumínio em película refletiva.</v>
          </cell>
          <cell r="E290" t="str">
            <v>m2</v>
          </cell>
          <cell r="F290">
            <v>1013.69</v>
          </cell>
          <cell r="G290">
            <v>60</v>
          </cell>
        </row>
        <row r="291">
          <cell r="B291" t="str">
            <v>ST15250200</v>
          </cell>
          <cell r="C291">
            <v>286</v>
          </cell>
          <cell r="D291" t="str">
            <v>Placa de sinalização de alumínio em película refletiva.</v>
          </cell>
          <cell r="E291" t="str">
            <v>m2</v>
          </cell>
          <cell r="F291">
            <v>564.05999999999995</v>
          </cell>
          <cell r="G291">
            <v>400</v>
          </cell>
        </row>
        <row r="292">
          <cell r="B292" t="str">
            <v>ST10100050</v>
          </cell>
          <cell r="C292">
            <v>287</v>
          </cell>
          <cell r="D292" t="str">
            <v>Controlador de área, compatível com CET-RIO/CTA.</v>
          </cell>
          <cell r="E292" t="str">
            <v xml:space="preserve"> un</v>
          </cell>
          <cell r="F292">
            <v>53682.42</v>
          </cell>
          <cell r="G292">
            <v>1</v>
          </cell>
        </row>
        <row r="293">
          <cell r="B293" t="str">
            <v>ST10100450</v>
          </cell>
          <cell r="C293">
            <v>288</v>
          </cell>
          <cell r="D293" t="str">
            <v>Controlador eletrônico de tráfego local, 4 fases.</v>
          </cell>
          <cell r="E293" t="str">
            <v xml:space="preserve"> un</v>
          </cell>
          <cell r="F293">
            <v>8268.98</v>
          </cell>
          <cell r="G293">
            <v>2</v>
          </cell>
        </row>
        <row r="294">
          <cell r="B294" t="str">
            <v>ST10100500</v>
          </cell>
          <cell r="C294">
            <v>289</v>
          </cell>
          <cell r="D294" t="str">
            <v>Controlador eletrônico de tráfego local, 6 fases.</v>
          </cell>
          <cell r="E294" t="str">
            <v xml:space="preserve"> un</v>
          </cell>
          <cell r="F294">
            <v>9048.98</v>
          </cell>
          <cell r="G294">
            <v>1</v>
          </cell>
        </row>
        <row r="295">
          <cell r="B295" t="str">
            <v>ST10100550</v>
          </cell>
          <cell r="C295">
            <v>290</v>
          </cell>
          <cell r="D295" t="str">
            <v>Controlador eletrônico de tráfego local, 8 fases.</v>
          </cell>
          <cell r="E295" t="str">
            <v xml:space="preserve"> un</v>
          </cell>
          <cell r="F295">
            <v>9828.98</v>
          </cell>
          <cell r="G295">
            <v>1</v>
          </cell>
        </row>
        <row r="296">
          <cell r="B296" t="str">
            <v>ST10100600</v>
          </cell>
          <cell r="C296">
            <v>291</v>
          </cell>
          <cell r="D296" t="str">
            <v>Controlador eletrônico de tráfego local, 10 fases.</v>
          </cell>
          <cell r="E296" t="str">
            <v xml:space="preserve"> un</v>
          </cell>
          <cell r="F296">
            <v>15372.94</v>
          </cell>
          <cell r="G296">
            <v>1</v>
          </cell>
        </row>
        <row r="297">
          <cell r="B297" t="str">
            <v>ST10100650</v>
          </cell>
          <cell r="C297">
            <v>292</v>
          </cell>
          <cell r="D297" t="str">
            <v>Controlador eletrônico de tráfego local, 12 fases.</v>
          </cell>
          <cell r="E297" t="str">
            <v xml:space="preserve"> un</v>
          </cell>
          <cell r="F297">
            <v>16152.94</v>
          </cell>
          <cell r="G297">
            <v>2</v>
          </cell>
        </row>
        <row r="298">
          <cell r="B298" t="str">
            <v>ST10150300</v>
          </cell>
          <cell r="C298">
            <v>293</v>
          </cell>
          <cell r="D298" t="str">
            <v>Conjunto semafórico para pedestre.</v>
          </cell>
          <cell r="E298" t="str">
            <v xml:space="preserve"> un</v>
          </cell>
          <cell r="F298">
            <v>1779.7</v>
          </cell>
          <cell r="G298">
            <v>20</v>
          </cell>
        </row>
        <row r="299">
          <cell r="B299" t="str">
            <v>ST25100150</v>
          </cell>
          <cell r="C299">
            <v>294</v>
          </cell>
          <cell r="D299" t="str">
            <v>Fornecimento de cabo comunicação de CTP-APL-50.</v>
          </cell>
          <cell r="E299" t="str">
            <v>m</v>
          </cell>
          <cell r="F299">
            <v>2.64</v>
          </cell>
          <cell r="G299">
            <v>220</v>
          </cell>
        </row>
        <row r="300">
          <cell r="B300" t="str">
            <v>ST25100300</v>
          </cell>
          <cell r="C300">
            <v>295</v>
          </cell>
          <cell r="D300" t="str">
            <v>Fornecimento de cabo comunicação de cobre, 0,65mm2.</v>
          </cell>
          <cell r="E300" t="str">
            <v>m</v>
          </cell>
          <cell r="F300">
            <v>0.97</v>
          </cell>
          <cell r="G300">
            <v>1215</v>
          </cell>
        </row>
        <row r="301">
          <cell r="B301" t="str">
            <v>ST25100400</v>
          </cell>
          <cell r="C301">
            <v>296</v>
          </cell>
          <cell r="D301" t="str">
            <v xml:space="preserve">Fornecimento de fio telefônico FE-100, ø de 1mm2.      </v>
          </cell>
          <cell r="E301" t="str">
            <v>m</v>
          </cell>
          <cell r="F301">
            <v>0.57999999999999996</v>
          </cell>
          <cell r="G301">
            <v>4618</v>
          </cell>
        </row>
        <row r="302">
          <cell r="B302" t="str">
            <v>ST25150050</v>
          </cell>
          <cell r="C302">
            <v>297</v>
          </cell>
          <cell r="D302" t="str">
            <v>Cabo de fibra ótico, monomodo, geleado.</v>
          </cell>
          <cell r="E302" t="str">
            <v>m</v>
          </cell>
          <cell r="F302">
            <v>3.99</v>
          </cell>
          <cell r="G302">
            <v>972</v>
          </cell>
        </row>
        <row r="303">
          <cell r="B303" t="str">
            <v>ST05050150</v>
          </cell>
          <cell r="C303">
            <v>298</v>
          </cell>
          <cell r="D303" t="str">
            <v>Laminado elastoplástico em faixas, colorido.</v>
          </cell>
          <cell r="E303" t="str">
            <v>m2</v>
          </cell>
          <cell r="F303">
            <v>67.95</v>
          </cell>
          <cell r="G303">
            <v>254</v>
          </cell>
        </row>
        <row r="304">
          <cell r="B304" t="str">
            <v>ST05050250</v>
          </cell>
          <cell r="C304">
            <v>299</v>
          </cell>
          <cell r="D304" t="str">
            <v>Laminado elastoplástico em faixas, cor branca.</v>
          </cell>
          <cell r="E304" t="str">
            <v>m2</v>
          </cell>
          <cell r="F304">
            <v>60.65</v>
          </cell>
          <cell r="G304">
            <v>254</v>
          </cell>
        </row>
        <row r="305">
          <cell r="B305" t="str">
            <v>ST10050050A</v>
          </cell>
          <cell r="C305">
            <v>300</v>
          </cell>
          <cell r="D305" t="str">
            <v>Cabo de cobre estanhado, seção de 7x2,5mm2.</v>
          </cell>
          <cell r="E305" t="str">
            <v>m</v>
          </cell>
          <cell r="F305">
            <v>4.8499999999999996</v>
          </cell>
          <cell r="G305">
            <v>1000</v>
          </cell>
        </row>
        <row r="306">
          <cell r="B306" t="str">
            <v>ST10050100A</v>
          </cell>
          <cell r="C306">
            <v>301</v>
          </cell>
          <cell r="D306" t="str">
            <v>Cabo de cobre estanhado, seção de 4x6mm2.</v>
          </cell>
          <cell r="E306" t="str">
            <v>m</v>
          </cell>
          <cell r="F306">
            <v>5.64</v>
          </cell>
          <cell r="G306">
            <v>400</v>
          </cell>
        </row>
        <row r="307">
          <cell r="B307" t="str">
            <v>ST10050150A</v>
          </cell>
          <cell r="C307">
            <v>302</v>
          </cell>
          <cell r="D307" t="str">
            <v>Cabo de cobre estanhado, seção de 4x10mm2.</v>
          </cell>
          <cell r="E307" t="str">
            <v>m</v>
          </cell>
          <cell r="F307">
            <v>8.77</v>
          </cell>
          <cell r="G307">
            <v>240</v>
          </cell>
        </row>
        <row r="308">
          <cell r="B308" t="str">
            <v>ST10050250A</v>
          </cell>
          <cell r="C308">
            <v>303</v>
          </cell>
          <cell r="D308" t="str">
            <v>Caixa com tampa de ferro leve 300L-400mm,CET-RIO.</v>
          </cell>
          <cell r="E308" t="str">
            <v>un</v>
          </cell>
          <cell r="F308">
            <v>72.06</v>
          </cell>
          <cell r="G308">
            <v>48</v>
          </cell>
        </row>
        <row r="309">
          <cell r="B309" t="str">
            <v>ST10200150A</v>
          </cell>
          <cell r="C309">
            <v>304</v>
          </cell>
          <cell r="D309" t="str">
            <v xml:space="preserve">Base de concreto armado para controlador de tráfego.  </v>
          </cell>
          <cell r="E309" t="str">
            <v>un</v>
          </cell>
          <cell r="F309">
            <v>49.39</v>
          </cell>
          <cell r="G309">
            <v>4</v>
          </cell>
        </row>
        <row r="310">
          <cell r="B310" t="str">
            <v>ST10200250A</v>
          </cell>
          <cell r="C310">
            <v>305</v>
          </cell>
          <cell r="D310" t="str">
            <v xml:space="preserve">Instalação, programação de controlador de tráfego.    </v>
          </cell>
          <cell r="E310" t="str">
            <v>un</v>
          </cell>
          <cell r="F310">
            <v>159.88</v>
          </cell>
          <cell r="G310">
            <v>4</v>
          </cell>
        </row>
        <row r="311">
          <cell r="B311" t="str">
            <v>ST10200300</v>
          </cell>
          <cell r="C311">
            <v>306</v>
          </cell>
          <cell r="D311" t="str">
            <v>Serviços de instalação de laços indutivos.</v>
          </cell>
          <cell r="E311" t="str">
            <v>un</v>
          </cell>
          <cell r="F311">
            <v>680</v>
          </cell>
          <cell r="G311">
            <v>7</v>
          </cell>
        </row>
        <row r="312">
          <cell r="B312" t="str">
            <v>ST15100200</v>
          </cell>
          <cell r="C312">
            <v>307</v>
          </cell>
          <cell r="D312" t="str">
            <v>Poste tipo G9, simples, de 2" de diâmetro.</v>
          </cell>
          <cell r="E312" t="str">
            <v>un</v>
          </cell>
          <cell r="F312">
            <v>163.80000000000001</v>
          </cell>
          <cell r="G312">
            <v>70</v>
          </cell>
        </row>
        <row r="313">
          <cell r="B313" t="str">
            <v>ST15100250</v>
          </cell>
          <cell r="C313">
            <v>308</v>
          </cell>
          <cell r="D313" t="str">
            <v>Poste tipo S5, simples, de 4" de diâmetro.</v>
          </cell>
          <cell r="E313" t="str">
            <v>un</v>
          </cell>
          <cell r="F313">
            <v>496.65</v>
          </cell>
          <cell r="G313">
            <v>19</v>
          </cell>
        </row>
        <row r="314">
          <cell r="B314" t="str">
            <v>ST15100350</v>
          </cell>
          <cell r="C314">
            <v>309</v>
          </cell>
          <cell r="D314" t="str">
            <v>Poste tipo G2 ou S2, coluna de 4 1/2" de diâmetro.</v>
          </cell>
          <cell r="E314" t="str">
            <v>un</v>
          </cell>
          <cell r="F314">
            <v>1234.8</v>
          </cell>
          <cell r="G314">
            <v>14</v>
          </cell>
        </row>
        <row r="315">
          <cell r="B315" t="str">
            <v>ST15100400</v>
          </cell>
          <cell r="C315">
            <v>310</v>
          </cell>
          <cell r="D315" t="str">
            <v>Poste tipo G1 ou S1, coluna de 4 1/2" de diâmetro.</v>
          </cell>
          <cell r="E315" t="str">
            <v>un</v>
          </cell>
          <cell r="F315">
            <v>1342.95</v>
          </cell>
          <cell r="G315">
            <v>15</v>
          </cell>
        </row>
        <row r="316">
          <cell r="B316" t="str">
            <v>ST25050300A</v>
          </cell>
          <cell r="C316">
            <v>311</v>
          </cell>
          <cell r="D316" t="str">
            <v>Instalação subterrânea de cabos de comunicação.</v>
          </cell>
          <cell r="E316" t="str">
            <v>m</v>
          </cell>
          <cell r="F316">
            <v>2.12</v>
          </cell>
          <cell r="G316">
            <v>5700</v>
          </cell>
        </row>
        <row r="317">
          <cell r="B317" t="str">
            <v>ST45150050</v>
          </cell>
          <cell r="C317">
            <v>312</v>
          </cell>
          <cell r="D317" t="str">
            <v>Caixa com tampa de ferro,leve 600L-600mmCET-RIO.</v>
          </cell>
          <cell r="E317" t="str">
            <v>un</v>
          </cell>
          <cell r="F317">
            <v>265.45</v>
          </cell>
          <cell r="G317">
            <v>55</v>
          </cell>
        </row>
        <row r="318">
          <cell r="B318" t="str">
            <v>ST45200050</v>
          </cell>
          <cell r="C318">
            <v>313</v>
          </cell>
          <cell r="D318" t="str">
            <v>Cabo de cobre estanhado, comando,XLPE 9x1,5mm2.</v>
          </cell>
          <cell r="E318" t="str">
            <v>m</v>
          </cell>
          <cell r="F318">
            <v>4.34</v>
          </cell>
          <cell r="G318">
            <v>1800</v>
          </cell>
        </row>
        <row r="319">
          <cell r="B319" t="str">
            <v>ST45200200</v>
          </cell>
          <cell r="C319">
            <v>314</v>
          </cell>
          <cell r="D319" t="str">
            <v xml:space="preserve">Instalação e teste de blocos semafóricos.  </v>
          </cell>
          <cell r="E319" t="str">
            <v>un</v>
          </cell>
          <cell r="F319">
            <v>54.85</v>
          </cell>
          <cell r="G319">
            <v>58</v>
          </cell>
        </row>
        <row r="321">
          <cell r="B321" t="str">
            <v>ITENS INSERIDOS</v>
          </cell>
        </row>
        <row r="322">
          <cell r="B322" t="str">
            <v>BP20150053</v>
          </cell>
          <cell r="C322">
            <v>315</v>
          </cell>
          <cell r="D322" t="str">
            <v>Sarjeta e meio-fio conjugados, moldado no local, 0,45m.</v>
          </cell>
          <cell r="E322" t="str">
            <v>m</v>
          </cell>
          <cell r="F322">
            <v>37.200000000000003</v>
          </cell>
          <cell r="G322">
            <v>3640.55</v>
          </cell>
        </row>
        <row r="323">
          <cell r="B323" t="str">
            <v>BP10200356</v>
          </cell>
          <cell r="C323">
            <v>316</v>
          </cell>
          <cell r="D323" t="str">
            <v xml:space="preserve">Revestimento intertravado, cor natural, 8cm. </v>
          </cell>
          <cell r="E323" t="str">
            <v>m2</v>
          </cell>
          <cell r="F323">
            <v>38.08</v>
          </cell>
          <cell r="G323">
            <v>13265.71</v>
          </cell>
        </row>
        <row r="324">
          <cell r="B324" t="str">
            <v>BP10200359</v>
          </cell>
          <cell r="C324">
            <v>317</v>
          </cell>
          <cell r="D324" t="str">
            <v>Revestimento intertravado com cimento cinza, colorido; 8cm.</v>
          </cell>
          <cell r="E324" t="str">
            <v>m2</v>
          </cell>
          <cell r="F324">
            <v>43.85</v>
          </cell>
          <cell r="G324">
            <v>1167.57</v>
          </cell>
        </row>
        <row r="326">
          <cell r="B326" t="str">
            <v>ITENS NOVOS</v>
          </cell>
        </row>
        <row r="327">
          <cell r="B327" t="str">
            <v>AD05200050</v>
          </cell>
          <cell r="C327">
            <v>318</v>
          </cell>
          <cell r="D327" t="str">
            <v xml:space="preserve">Sondagem a percurssao ate 3" </v>
          </cell>
          <cell r="E327" t="str">
            <v>m</v>
          </cell>
          <cell r="F327">
            <v>49</v>
          </cell>
          <cell r="G327">
            <v>270</v>
          </cell>
        </row>
        <row r="328">
          <cell r="B328" t="str">
            <v>AD15050050</v>
          </cell>
          <cell r="C328">
            <v>319</v>
          </cell>
          <cell r="D328" t="str">
            <v>Deslocamento, entre furos, sondagem a percurssao.</v>
          </cell>
          <cell r="E328" t="str">
            <v>un</v>
          </cell>
          <cell r="F328">
            <v>152.19</v>
          </cell>
          <cell r="G328">
            <v>13</v>
          </cell>
        </row>
        <row r="329">
          <cell r="B329" t="str">
            <v>AD20150050</v>
          </cell>
          <cell r="C329">
            <v>320</v>
          </cell>
          <cell r="D329" t="str">
            <v>Container para escritorio.</v>
          </cell>
          <cell r="E329" t="str">
            <v>un.mes</v>
          </cell>
          <cell r="F329">
            <v>494.18</v>
          </cell>
          <cell r="G329">
            <v>6</v>
          </cell>
        </row>
        <row r="330">
          <cell r="B330" t="str">
            <v>AD20150150</v>
          </cell>
          <cell r="C330">
            <v>321</v>
          </cell>
          <cell r="D330" t="str">
            <v>Container para WC.</v>
          </cell>
          <cell r="E330" t="str">
            <v>un.mes</v>
          </cell>
          <cell r="F330">
            <v>511.48</v>
          </cell>
          <cell r="G330">
            <v>3</v>
          </cell>
        </row>
        <row r="331">
          <cell r="B331" t="str">
            <v>AD40050128</v>
          </cell>
          <cell r="C331">
            <v>322</v>
          </cell>
          <cell r="D331" t="str">
            <v>Engenheiro coordenador geral de projetos.</v>
          </cell>
          <cell r="E331" t="str">
            <v>h</v>
          </cell>
          <cell r="F331">
            <v>43.69</v>
          </cell>
          <cell r="G331">
            <v>378</v>
          </cell>
        </row>
        <row r="332">
          <cell r="B332" t="str">
            <v>AD40050152</v>
          </cell>
          <cell r="C332">
            <v>323</v>
          </cell>
          <cell r="D332" t="str">
            <v>Mestre de obra A (inclusive encargos sociais).</v>
          </cell>
          <cell r="E332" t="str">
            <v>h</v>
          </cell>
          <cell r="F332">
            <v>15.91</v>
          </cell>
          <cell r="G332">
            <v>3009</v>
          </cell>
        </row>
        <row r="333">
          <cell r="B333" t="str">
            <v>AL05250450</v>
          </cell>
          <cell r="C333">
            <v>324</v>
          </cell>
          <cell r="D333" t="str">
            <v>Alvenaria de blocos de concreto (20x20x40)cm.</v>
          </cell>
          <cell r="E333" t="str">
            <v>m2</v>
          </cell>
          <cell r="F333">
            <v>32.409999999999997</v>
          </cell>
          <cell r="G333">
            <v>732.34</v>
          </cell>
        </row>
        <row r="334">
          <cell r="B334" t="str">
            <v>BP10250303</v>
          </cell>
          <cell r="C334">
            <v>325</v>
          </cell>
          <cell r="D334" t="str">
            <v>Pavimentacao com paralelepipedos, colchao de pó.</v>
          </cell>
          <cell r="E334" t="str">
            <v>m2</v>
          </cell>
          <cell r="F334">
            <v>34.6</v>
          </cell>
          <cell r="G334">
            <v>577.88</v>
          </cell>
        </row>
        <row r="335">
          <cell r="B335" t="str">
            <v>BP20100100</v>
          </cell>
          <cell r="C335">
            <v>326</v>
          </cell>
          <cell r="D335" t="str">
            <v>Meio-fio de concreto 13,5MPa mold no local, 0,15x0,30m.</v>
          </cell>
          <cell r="E335" t="str">
            <v>m</v>
          </cell>
          <cell r="F335">
            <v>23.38</v>
          </cell>
          <cell r="G335">
            <v>277.51</v>
          </cell>
        </row>
        <row r="336">
          <cell r="B336" t="str">
            <v>DR30200053</v>
          </cell>
          <cell r="C336">
            <v>327</v>
          </cell>
          <cell r="D336" t="str">
            <v>Caixa de inspecao para esgoto sanitario 0,75m de prof.</v>
          </cell>
          <cell r="E336" t="str">
            <v>un</v>
          </cell>
          <cell r="F336">
            <v>247.46</v>
          </cell>
          <cell r="G336">
            <v>79</v>
          </cell>
        </row>
        <row r="337">
          <cell r="B337" t="str">
            <v>DR35050050</v>
          </cell>
          <cell r="C337">
            <v>328</v>
          </cell>
          <cell r="D337" t="str">
            <v>Tampao de ferro fundido artic., de 30cm,RIOLUZ/CET-RIO.</v>
          </cell>
          <cell r="E337" t="str">
            <v xml:space="preserve">un  </v>
          </cell>
          <cell r="F337">
            <v>50.48</v>
          </cell>
          <cell r="G337">
            <v>199</v>
          </cell>
        </row>
        <row r="338">
          <cell r="B338" t="str">
            <v>DR35050053</v>
          </cell>
          <cell r="C338">
            <v>329</v>
          </cell>
          <cell r="D338" t="str">
            <v>Tampao de ferro fundido leve ø0,60m padrao RIOLUZ.</v>
          </cell>
          <cell r="E338" t="str">
            <v xml:space="preserve">un  </v>
          </cell>
          <cell r="F338">
            <v>206.59</v>
          </cell>
          <cell r="G338">
            <v>14</v>
          </cell>
        </row>
        <row r="339">
          <cell r="B339" t="str">
            <v>DR55050050</v>
          </cell>
          <cell r="C339">
            <v>330</v>
          </cell>
          <cell r="D339" t="str">
            <v>Camada horizontal de brita.</v>
          </cell>
          <cell r="E339" t="str">
            <v>m3</v>
          </cell>
          <cell r="F339">
            <v>41.32</v>
          </cell>
          <cell r="G339">
            <v>38.5</v>
          </cell>
        </row>
        <row r="340">
          <cell r="B340" t="str">
            <v>ET05600050</v>
          </cell>
          <cell r="C340">
            <v>331</v>
          </cell>
          <cell r="D340" t="str">
            <v>Concreto armado de 15MPa.</v>
          </cell>
          <cell r="E340" t="str">
            <v>m3</v>
          </cell>
          <cell r="F340">
            <v>700.29</v>
          </cell>
          <cell r="G340">
            <v>148.97999999999999</v>
          </cell>
        </row>
        <row r="341">
          <cell r="B341" t="str">
            <v>ET15200103</v>
          </cell>
          <cell r="C341">
            <v>332</v>
          </cell>
          <cell r="D341" t="str">
            <v>Formas de placas de Madeirit,17mm de espessura plast.</v>
          </cell>
          <cell r="E341" t="str">
            <v>m2</v>
          </cell>
          <cell r="F341">
            <v>47.48</v>
          </cell>
          <cell r="G341">
            <v>1739.95</v>
          </cell>
        </row>
        <row r="342">
          <cell r="B342" t="str">
            <v>ET20050050</v>
          </cell>
          <cell r="C342">
            <v>333</v>
          </cell>
          <cell r="D342" t="str">
            <v>Escoramento de pontilhoes,pontes,viadutos concreto armado.</v>
          </cell>
          <cell r="E342" t="str">
            <v>m3</v>
          </cell>
          <cell r="F342">
            <v>40.97</v>
          </cell>
          <cell r="G342">
            <v>2258.8000000000002</v>
          </cell>
        </row>
        <row r="343">
          <cell r="B343" t="str">
            <v>ET20300100</v>
          </cell>
          <cell r="C343">
            <v>334</v>
          </cell>
          <cell r="D343" t="str">
            <v xml:space="preserve">Escoramento de formas de 1,50m e ate 5m. </v>
          </cell>
          <cell r="E343" t="str">
            <v>m2</v>
          </cell>
          <cell r="F343">
            <v>17.66</v>
          </cell>
          <cell r="G343">
            <v>943.11</v>
          </cell>
        </row>
        <row r="344">
          <cell r="B344" t="str">
            <v>ET40050121</v>
          </cell>
          <cell r="C344">
            <v>335</v>
          </cell>
          <cell r="D344" t="str">
            <v>Tela de aco Telcon com malha de (10x10)cm.</v>
          </cell>
          <cell r="E344" t="str">
            <v>m2</v>
          </cell>
          <cell r="F344">
            <v>24.52</v>
          </cell>
          <cell r="G344">
            <v>1582.14</v>
          </cell>
        </row>
        <row r="345">
          <cell r="B345" t="str">
            <v>ET60050053</v>
          </cell>
          <cell r="C345">
            <v>336</v>
          </cell>
          <cell r="D345" t="str">
            <v>Concreto usinado 11MPa.</v>
          </cell>
          <cell r="E345" t="str">
            <v>m3</v>
          </cell>
          <cell r="F345">
            <v>166.68</v>
          </cell>
          <cell r="G345">
            <v>678.35</v>
          </cell>
        </row>
        <row r="346">
          <cell r="B346" t="str">
            <v>ET60050068</v>
          </cell>
          <cell r="C346">
            <v>337</v>
          </cell>
          <cell r="D346" t="str">
            <v>Concreto usinado 22,5MPa.</v>
          </cell>
          <cell r="E346" t="str">
            <v>m3</v>
          </cell>
          <cell r="F346">
            <v>209.87</v>
          </cell>
          <cell r="G346">
            <v>79.11</v>
          </cell>
        </row>
        <row r="347">
          <cell r="B347" t="str">
            <v>IP25100025</v>
          </cell>
          <cell r="C347">
            <v>338</v>
          </cell>
          <cell r="D347" t="str">
            <v>Caixa Hand-Hole, (0,30x0,30)m.</v>
          </cell>
          <cell r="E347" t="str">
            <v>un</v>
          </cell>
          <cell r="F347">
            <v>26.29</v>
          </cell>
          <cell r="G347">
            <v>227</v>
          </cell>
        </row>
        <row r="348">
          <cell r="B348" t="str">
            <v>IP25200050</v>
          </cell>
          <cell r="C348">
            <v>339</v>
          </cell>
          <cell r="D348" t="str">
            <v>Tampao de ferro tipo leve padrao RIOLUZ.</v>
          </cell>
          <cell r="E348" t="str">
            <v>un</v>
          </cell>
          <cell r="F348">
            <v>188.93</v>
          </cell>
          <cell r="G348">
            <v>100</v>
          </cell>
        </row>
        <row r="349">
          <cell r="B349" t="str">
            <v>IP55150100</v>
          </cell>
          <cell r="C349">
            <v>340</v>
          </cell>
          <cell r="D349" t="str">
            <v>Chumbador para fixacao de poste de aco.</v>
          </cell>
          <cell r="E349" t="str">
            <v>un</v>
          </cell>
          <cell r="F349">
            <v>27.89</v>
          </cell>
          <cell r="G349">
            <v>1304</v>
          </cell>
        </row>
        <row r="350">
          <cell r="B350" t="str">
            <v>IT10400050</v>
          </cell>
          <cell r="C350">
            <v>341</v>
          </cell>
          <cell r="D350" t="str">
            <v>Ligacao domiciliar de agua.</v>
          </cell>
          <cell r="E350" t="str">
            <v>un</v>
          </cell>
          <cell r="F350">
            <v>96.69</v>
          </cell>
          <cell r="G350">
            <v>67</v>
          </cell>
        </row>
        <row r="351">
          <cell r="B351" t="str">
            <v>IT15600100</v>
          </cell>
          <cell r="C351">
            <v>342</v>
          </cell>
          <cell r="D351" t="str">
            <v>Ligacao de esgoto sanitario, em manilha de 100mm.</v>
          </cell>
          <cell r="E351" t="str">
            <v>un</v>
          </cell>
          <cell r="F351">
            <v>344.53</v>
          </cell>
          <cell r="G351">
            <v>79</v>
          </cell>
        </row>
        <row r="352">
          <cell r="B352" t="str">
            <v>MT05050100</v>
          </cell>
          <cell r="C352">
            <v>343</v>
          </cell>
          <cell r="D352" t="str">
            <v>Escavacao manual de vala, 1,50m e 3m de profundidade.</v>
          </cell>
          <cell r="E352" t="str">
            <v>m3</v>
          </cell>
          <cell r="F352">
            <v>19.93</v>
          </cell>
          <cell r="G352">
            <v>1092</v>
          </cell>
        </row>
        <row r="353">
          <cell r="B353" t="str">
            <v>MT05100100</v>
          </cell>
          <cell r="C353">
            <v>344</v>
          </cell>
          <cell r="D353" t="str">
            <v>Escavacao manual de vala a frio.</v>
          </cell>
          <cell r="E353" t="str">
            <v>m3</v>
          </cell>
          <cell r="F353">
            <v>22.26</v>
          </cell>
          <cell r="G353">
            <v>3071.18</v>
          </cell>
        </row>
        <row r="354">
          <cell r="B354" t="str">
            <v>MT05150050</v>
          </cell>
          <cell r="C354">
            <v>345</v>
          </cell>
          <cell r="D354" t="str">
            <v>Escavacao manual de vala em lodo, ate 1,50m.</v>
          </cell>
          <cell r="E354" t="str">
            <v>m3</v>
          </cell>
          <cell r="F354">
            <v>24.36</v>
          </cell>
          <cell r="G354">
            <v>1395.9</v>
          </cell>
        </row>
        <row r="355">
          <cell r="B355" t="str">
            <v>PJ25250050</v>
          </cell>
          <cell r="C355">
            <v>346</v>
          </cell>
          <cell r="D355" t="str">
            <v>Balizador modelo Copacabana, cilindrico, liso, pre-fabricado.</v>
          </cell>
          <cell r="E355" t="str">
            <v>un</v>
          </cell>
          <cell r="F355">
            <v>98.43</v>
          </cell>
          <cell r="G355">
            <v>419</v>
          </cell>
        </row>
        <row r="356">
          <cell r="B356" t="str">
            <v>RV10050215</v>
          </cell>
          <cell r="C356">
            <v>347</v>
          </cell>
          <cell r="D356" t="str">
            <v>Revestimento externo, de 1 vez.</v>
          </cell>
          <cell r="E356" t="str">
            <v>m2</v>
          </cell>
          <cell r="F356">
            <v>17.29</v>
          </cell>
          <cell r="G356">
            <v>501.79</v>
          </cell>
        </row>
        <row r="357">
          <cell r="B357" t="str">
            <v>SC35050100</v>
          </cell>
          <cell r="C357">
            <v>348</v>
          </cell>
          <cell r="D357" t="str">
            <v>Levantamento ou rebaixamento de tampao, calçada.</v>
          </cell>
          <cell r="E357" t="str">
            <v>un</v>
          </cell>
          <cell r="F357">
            <v>75.849999999999994</v>
          </cell>
          <cell r="G357">
            <v>121</v>
          </cell>
        </row>
        <row r="358">
          <cell r="B358" t="str">
            <v>SE20100253</v>
          </cell>
          <cell r="C358">
            <v>349</v>
          </cell>
          <cell r="D358" t="str">
            <v>Levantamento topografico planialtimetrico e cadastral.</v>
          </cell>
          <cell r="E358" t="str">
            <v>ha</v>
          </cell>
          <cell r="F358">
            <v>2252.4299999999998</v>
          </cell>
          <cell r="G358">
            <v>5.18</v>
          </cell>
        </row>
        <row r="359">
          <cell r="B359" t="str">
            <v>SE25900300</v>
          </cell>
          <cell r="C359">
            <v>350</v>
          </cell>
          <cell r="D359" t="str">
            <v>Servicos de elaboracao de projeto estrutural final de eng.</v>
          </cell>
          <cell r="E359" t="str">
            <v>m2</v>
          </cell>
          <cell r="F359">
            <v>37.130000000000003</v>
          </cell>
          <cell r="G359">
            <v>1149</v>
          </cell>
        </row>
        <row r="360">
          <cell r="B360" t="str">
            <v>ST45150100</v>
          </cell>
          <cell r="C360">
            <v>351</v>
          </cell>
          <cell r="D360" t="str">
            <v>Caixa com tampa de ferro leve 600L-900mm,CET-RIO.</v>
          </cell>
          <cell r="E360" t="str">
            <v xml:space="preserve">un  </v>
          </cell>
          <cell r="F360">
            <v>295.7</v>
          </cell>
          <cell r="G360">
            <v>41</v>
          </cell>
        </row>
        <row r="361">
          <cell r="B361" t="str">
            <v>TC05100050</v>
          </cell>
          <cell r="C361">
            <v>352</v>
          </cell>
          <cell r="D361" t="str">
            <v>Transporte horizontal material em carrinho de mao.</v>
          </cell>
          <cell r="E361" t="str">
            <v>t.dam</v>
          </cell>
          <cell r="F361">
            <v>1.19</v>
          </cell>
          <cell r="G361">
            <v>103434.34</v>
          </cell>
        </row>
        <row r="362">
          <cell r="B362" t="str">
            <v>TC10050350</v>
          </cell>
          <cell r="C362">
            <v>353</v>
          </cell>
          <cell r="D362" t="str">
            <v>Carga e descarga mecanica, com Pa-Carregadeira.</v>
          </cell>
          <cell r="E362" t="str">
            <v xml:space="preserve">t </v>
          </cell>
          <cell r="F362">
            <v>0.51</v>
          </cell>
          <cell r="G362">
            <v>43094.67</v>
          </cell>
        </row>
        <row r="363">
          <cell r="B363" t="str">
            <v>UNI</v>
          </cell>
          <cell r="C363" t="str">
            <v>N1</v>
          </cell>
          <cell r="D363" t="str">
            <v>Tampa light 80x80cm</v>
          </cell>
          <cell r="E363" t="str">
            <v>un</v>
          </cell>
          <cell r="F363">
            <v>259.04000000000002</v>
          </cell>
        </row>
        <row r="365">
          <cell r="B365" t="str">
            <v>ITENS FGV</v>
          </cell>
        </row>
        <row r="366">
          <cell r="B366" t="str">
            <v>BP10050653</v>
          </cell>
          <cell r="C366" t="str">
            <v>F1</v>
          </cell>
          <cell r="D366" t="str">
            <v>Revestimento de CBUQ, com 5cm de espessura.</v>
          </cell>
          <cell r="E366" t="str">
            <v>m2</v>
          </cell>
          <cell r="F366">
            <v>12.77</v>
          </cell>
        </row>
        <row r="367">
          <cell r="B367" t="str">
            <v>BP20200053</v>
          </cell>
          <cell r="C367" t="str">
            <v>F2</v>
          </cell>
          <cell r="D367" t="str">
            <v>Meio-fio de concreto pre-moldado altura de 0,45m.</v>
          </cell>
          <cell r="E367" t="str">
            <v>m</v>
          </cell>
          <cell r="F367">
            <v>21.71</v>
          </cell>
        </row>
        <row r="368">
          <cell r="B368" t="str">
            <v>CE05050050</v>
          </cell>
          <cell r="C368" t="str">
            <v>F3</v>
          </cell>
          <cell r="D368" t="str">
            <v>Prestacao de servicos de engenharia.</v>
          </cell>
          <cell r="E368" t="str">
            <v>hh</v>
          </cell>
          <cell r="F368">
            <v>39.4</v>
          </cell>
        </row>
        <row r="369">
          <cell r="B369" t="str">
            <v>DR30200050</v>
          </cell>
          <cell r="C369" t="str">
            <v>F4</v>
          </cell>
          <cell r="D369" t="str">
            <v>Caixa de inspecao de esgoto, 0,70m de profundidade.</v>
          </cell>
          <cell r="E369" t="str">
            <v>un</v>
          </cell>
          <cell r="F369">
            <v>245.86</v>
          </cell>
        </row>
        <row r="370">
          <cell r="B370" t="str">
            <v>EQ45050150</v>
          </cell>
          <cell r="C370" t="str">
            <v>F5</v>
          </cell>
          <cell r="D370" t="str">
            <v>Compressor de ar. Aluguel produtivo.</v>
          </cell>
          <cell r="E370" t="str">
            <v>h</v>
          </cell>
          <cell r="F370">
            <v>26.28</v>
          </cell>
        </row>
        <row r="371">
          <cell r="B371" t="str">
            <v>ET60050100</v>
          </cell>
          <cell r="C371" t="str">
            <v>F6</v>
          </cell>
          <cell r="D371" t="str">
            <v>Concreto usinado 40Mpa.</v>
          </cell>
          <cell r="E371" t="str">
            <v>m3</v>
          </cell>
          <cell r="F371">
            <v>274.33999999999997</v>
          </cell>
        </row>
        <row r="372">
          <cell r="B372" t="str">
            <v>IP05100400</v>
          </cell>
          <cell r="C372" t="str">
            <v>F7</v>
          </cell>
          <cell r="D372" t="str">
            <v>Poste Multi-Uso de aco, reto, cilindrico de 5,60m.</v>
          </cell>
          <cell r="E372" t="str">
            <v>par</v>
          </cell>
          <cell r="F372">
            <v>1366</v>
          </cell>
        </row>
        <row r="373">
          <cell r="B373" t="str">
            <v>IP05100850</v>
          </cell>
          <cell r="C373" t="str">
            <v>F8</v>
          </cell>
          <cell r="D373" t="str">
            <v>Poste Multi-Uso de aco, reto, cilindrico de 9,5m.</v>
          </cell>
          <cell r="E373" t="str">
            <v>un</v>
          </cell>
          <cell r="F373">
            <v>2656.14</v>
          </cell>
        </row>
        <row r="374">
          <cell r="B374" t="str">
            <v>IP05250150</v>
          </cell>
          <cell r="C374" t="str">
            <v>F9</v>
          </cell>
          <cell r="D374" t="str">
            <v>Poste de aco, reto, de 4,50m ate 6m. Assentamento.</v>
          </cell>
          <cell r="E374" t="str">
            <v>un</v>
          </cell>
          <cell r="F374">
            <v>53.59</v>
          </cell>
        </row>
        <row r="375">
          <cell r="B375" t="str">
            <v>IP05250200</v>
          </cell>
          <cell r="C375" t="str">
            <v>F10</v>
          </cell>
          <cell r="D375" t="str">
            <v>Poste de aco, reto, de 7m ate 12m. Assentamento.</v>
          </cell>
          <cell r="E375" t="str">
            <v>un</v>
          </cell>
          <cell r="F375">
            <v>108.83</v>
          </cell>
        </row>
        <row r="376">
          <cell r="B376" t="str">
            <v>IP05500050</v>
          </cell>
          <cell r="C376" t="str">
            <v>F11</v>
          </cell>
          <cell r="D376" t="str">
            <v>Braco para luminaria de 0,39m.</v>
          </cell>
          <cell r="E376" t="str">
            <v>par</v>
          </cell>
          <cell r="F376">
            <v>63</v>
          </cell>
        </row>
        <row r="377">
          <cell r="B377" t="str">
            <v>IP05500250</v>
          </cell>
          <cell r="C377" t="str">
            <v>F12</v>
          </cell>
          <cell r="D377" t="str">
            <v>Braco para luminaria de 1,35m.</v>
          </cell>
          <cell r="E377" t="str">
            <v>par</v>
          </cell>
          <cell r="F377">
            <v>115</v>
          </cell>
        </row>
        <row r="378">
          <cell r="B378" t="str">
            <v>IP05550050</v>
          </cell>
          <cell r="C378" t="str">
            <v>F13</v>
          </cell>
          <cell r="D378" t="str">
            <v>Braco, padrao RIOLUZ.  Colocacao.</v>
          </cell>
          <cell r="E378" t="str">
            <v>un</v>
          </cell>
          <cell r="F378">
            <v>9.76</v>
          </cell>
        </row>
        <row r="379">
          <cell r="B379" t="str">
            <v>IP05600050</v>
          </cell>
          <cell r="C379" t="str">
            <v>F14</v>
          </cell>
          <cell r="D379" t="str">
            <v>Pintura de braco com 2 demaos de tinta Aluminac.</v>
          </cell>
          <cell r="E379" t="str">
            <v>un</v>
          </cell>
          <cell r="F379">
            <v>12.29</v>
          </cell>
        </row>
        <row r="380">
          <cell r="B380" t="str">
            <v>IP05600103</v>
          </cell>
          <cell r="C380" t="str">
            <v>F15</v>
          </cell>
          <cell r="D380" t="str">
            <v>Pintura de poste de aco, reto, de 4,5m ate 6m.</v>
          </cell>
          <cell r="E380" t="str">
            <v>un</v>
          </cell>
          <cell r="F380">
            <v>14.73</v>
          </cell>
        </row>
        <row r="381">
          <cell r="B381" t="str">
            <v>IP05600109</v>
          </cell>
          <cell r="C381" t="str">
            <v>F16</v>
          </cell>
          <cell r="D381" t="str">
            <v>Pintura de poste de aco reto, de 10m ate 15m.</v>
          </cell>
          <cell r="E381" t="str">
            <v>un</v>
          </cell>
          <cell r="F381">
            <v>54.04</v>
          </cell>
        </row>
        <row r="382">
          <cell r="B382" t="str">
            <v>IP45050250</v>
          </cell>
          <cell r="C382" t="str">
            <v>F17</v>
          </cell>
          <cell r="D382" t="str">
            <v>Rele fotoeletrico, tipo NA, tensao de 127V, 1200VA.</v>
          </cell>
          <cell r="E382" t="str">
            <v>un</v>
          </cell>
          <cell r="F382">
            <v>11.85</v>
          </cell>
        </row>
        <row r="383">
          <cell r="B383" t="str">
            <v>IP50050059</v>
          </cell>
          <cell r="C383" t="str">
            <v>F18</v>
          </cell>
          <cell r="D383" t="str">
            <v>Luminaria LRJ-25 para lampada de 70W ovoide.</v>
          </cell>
          <cell r="E383" t="str">
            <v>un</v>
          </cell>
          <cell r="F383">
            <v>305.18</v>
          </cell>
        </row>
        <row r="384">
          <cell r="B384" t="str">
            <v>IP50050250</v>
          </cell>
          <cell r="C384" t="str">
            <v>F19</v>
          </cell>
          <cell r="D384" t="str">
            <v>Luminaria LRJ-24 para lampada de 250W tubular.</v>
          </cell>
          <cell r="E384" t="str">
            <v>un</v>
          </cell>
          <cell r="F384">
            <v>361.15</v>
          </cell>
        </row>
        <row r="385">
          <cell r="B385" t="str">
            <v>IP50200106</v>
          </cell>
          <cell r="C385" t="str">
            <v>F20</v>
          </cell>
          <cell r="D385" t="str">
            <v>Nucleo simples para luminarias LRJ-09/16/25.</v>
          </cell>
          <cell r="E385" t="str">
            <v>un</v>
          </cell>
          <cell r="F385">
            <v>40</v>
          </cell>
        </row>
        <row r="386">
          <cell r="B386" t="str">
            <v>IP50200150</v>
          </cell>
          <cell r="C386" t="str">
            <v>F21</v>
          </cell>
          <cell r="D386" t="str">
            <v>Nucleo duplo para luminarias LRJ-01/17/23/24/30/31.</v>
          </cell>
          <cell r="E386" t="str">
            <v>un</v>
          </cell>
          <cell r="F386">
            <v>67</v>
          </cell>
        </row>
        <row r="387">
          <cell r="B387" t="str">
            <v>IP50250421</v>
          </cell>
          <cell r="C387" t="str">
            <v>F22</v>
          </cell>
          <cell r="D387" t="str">
            <v>Lampada de multivapor metalica (MVM) de 250W.</v>
          </cell>
          <cell r="E387" t="str">
            <v>un</v>
          </cell>
          <cell r="F387">
            <v>83.9</v>
          </cell>
        </row>
        <row r="388">
          <cell r="B388" t="str">
            <v>IP50400103</v>
          </cell>
          <cell r="C388" t="str">
            <v>F23</v>
          </cell>
          <cell r="D388" t="str">
            <v>Luminaria fechada com lampada de descarga.</v>
          </cell>
          <cell r="E388" t="str">
            <v>un</v>
          </cell>
          <cell r="F388">
            <v>9.76</v>
          </cell>
        </row>
        <row r="389">
          <cell r="B389" t="str">
            <v>IT25100121</v>
          </cell>
          <cell r="C389" t="str">
            <v>F24</v>
          </cell>
          <cell r="D389" t="str">
            <v>Kanalex diametro de 125mm (5" ).</v>
          </cell>
          <cell r="E389" t="str">
            <v>m</v>
          </cell>
          <cell r="F389">
            <v>10.89</v>
          </cell>
        </row>
        <row r="390">
          <cell r="B390" t="str">
            <v>RV1595005</v>
          </cell>
          <cell r="C390" t="str">
            <v>F25</v>
          </cell>
          <cell r="D390" t="str">
            <v>Piso de alerta em placas marmorizadas, cor vermelha.</v>
          </cell>
          <cell r="E390" t="str">
            <v>m2</v>
          </cell>
          <cell r="F390">
            <v>55.17</v>
          </cell>
        </row>
        <row r="391">
          <cell r="B391" t="str">
            <v>SC05100350</v>
          </cell>
          <cell r="C391" t="str">
            <v>F26</v>
          </cell>
          <cell r="D391" t="str">
            <v>Demolicao com equipamento concreto asfaltico 5cm.</v>
          </cell>
          <cell r="E391" t="str">
            <v>m2</v>
          </cell>
          <cell r="F391">
            <v>5.0999999999999996</v>
          </cell>
        </row>
        <row r="392">
          <cell r="B392" t="str">
            <v>SC05100400</v>
          </cell>
          <cell r="C392" t="str">
            <v>F27</v>
          </cell>
          <cell r="D392" t="str">
            <v>Demolicao com equipamento concreto asfaltico 10cm.</v>
          </cell>
          <cell r="E392" t="str">
            <v>m2</v>
          </cell>
          <cell r="F392">
            <v>7.64</v>
          </cell>
        </row>
        <row r="393">
          <cell r="B393" t="str">
            <v>SC05100450</v>
          </cell>
          <cell r="C393" t="str">
            <v>F28</v>
          </cell>
          <cell r="D393" t="str">
            <v>Demolicao equipamento concreto asfaltico 5cm l=1,20m.</v>
          </cell>
          <cell r="E393" t="str">
            <v>m2</v>
          </cell>
          <cell r="F393">
            <v>5.99</v>
          </cell>
        </row>
        <row r="394">
          <cell r="B394" t="str">
            <v>SC10100100</v>
          </cell>
          <cell r="C394" t="str">
            <v>F29</v>
          </cell>
          <cell r="D394" t="str">
            <v>Operador de trafego, nivel junior.</v>
          </cell>
          <cell r="E394" t="str">
            <v>h</v>
          </cell>
          <cell r="F394">
            <v>10.1</v>
          </cell>
        </row>
        <row r="395">
          <cell r="B395" t="str">
            <v>ST05051050</v>
          </cell>
          <cell r="C395" t="str">
            <v>F30</v>
          </cell>
          <cell r="D395" t="str">
            <v>Sinalizacao horizontal aplicada por aspersao.</v>
          </cell>
          <cell r="E395" t="str">
            <v>m2</v>
          </cell>
          <cell r="F395">
            <v>20.149999999999999</v>
          </cell>
        </row>
        <row r="396">
          <cell r="B396" t="str">
            <v>ST10150350</v>
          </cell>
          <cell r="C396" t="str">
            <v>F31</v>
          </cell>
          <cell r="D396" t="str">
            <v>Conjunto semaforico principal.</v>
          </cell>
          <cell r="E396" t="str">
            <v>un</v>
          </cell>
          <cell r="F396">
            <v>4662</v>
          </cell>
        </row>
        <row r="397">
          <cell r="B397" t="str">
            <v>ST10150400</v>
          </cell>
          <cell r="C397" t="str">
            <v>F32</v>
          </cell>
          <cell r="D397" t="str">
            <v>Conjunto semaforico repetidor.</v>
          </cell>
          <cell r="E397" t="str">
            <v>un</v>
          </cell>
          <cell r="F397">
            <v>2243.85</v>
          </cell>
        </row>
        <row r="398">
          <cell r="B398" t="str">
            <v>ST20100050</v>
          </cell>
          <cell r="C398" t="str">
            <v>F33</v>
          </cell>
          <cell r="D398" t="str">
            <v>Aluguel mensal de radio transmissor-receptor.</v>
          </cell>
          <cell r="E398" t="str">
            <v>mes</v>
          </cell>
          <cell r="F398">
            <v>70</v>
          </cell>
        </row>
        <row r="399">
          <cell r="B399" t="str">
            <v>ST15050100</v>
          </cell>
          <cell r="C399" t="str">
            <v>F34</v>
          </cell>
          <cell r="D399" t="str">
            <v>Portico, coluna tubular, em aco galvanizado.</v>
          </cell>
          <cell r="E399" t="str">
            <v>un</v>
          </cell>
          <cell r="F399">
            <v>35622.78</v>
          </cell>
        </row>
        <row r="400">
          <cell r="B400" t="str">
            <v>TC10050050</v>
          </cell>
          <cell r="C400" t="str">
            <v>F35</v>
          </cell>
          <cell r="D400" t="str">
            <v>Carga e descarga manual de material.</v>
          </cell>
          <cell r="E400" t="str">
            <v>t</v>
          </cell>
          <cell r="F400">
            <v>20.36</v>
          </cell>
        </row>
        <row r="401">
          <cell r="B401" t="str">
            <v>DR10050053</v>
          </cell>
          <cell r="C401" t="str">
            <v>F36</v>
          </cell>
          <cell r="D401" t="str">
            <v>Tubo de ferro fundido, ductil, classe K-9,ø 100mm.</v>
          </cell>
          <cell r="E401" t="str">
            <v>m</v>
          </cell>
          <cell r="F401">
            <v>139.33000000000001</v>
          </cell>
        </row>
        <row r="402">
          <cell r="B402" t="str">
            <v>ST05051800</v>
          </cell>
          <cell r="C402" t="str">
            <v>F37</v>
          </cell>
          <cell r="D402" t="str">
            <v>Tachao bidirecional, conforme especificacao CET-RIO.  Fornecimento.</v>
          </cell>
          <cell r="E402" t="str">
            <v>un</v>
          </cell>
          <cell r="F402">
            <v>21.9</v>
          </cell>
        </row>
        <row r="403">
          <cell r="B403" t="str">
            <v>IP50050253</v>
          </cell>
          <cell r="C403" t="str">
            <v>F38</v>
          </cell>
          <cell r="D403" t="str">
            <v>Luminaria LRJ-33 para lampada vapor de sodio ou multivapor metalico de 250W, IP-66, vidro curvo, corpo em aluminio injetado, para encaixe em tubo com diametro de 60,3mm, com equipamento auxiliar integrado (EM-RIOLUZ no 30), refletor em chapa de aluminio 9</v>
          </cell>
          <cell r="E403" t="str">
            <v>un</v>
          </cell>
          <cell r="F403">
            <v>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NT"/>
      <sheetName val="RESUMO"/>
      <sheetName val="ACA - 01"/>
      <sheetName val="ACA - 02"/>
      <sheetName val="ACA - 03"/>
      <sheetName val="ACA - 04"/>
      <sheetName val="ACA - 04b"/>
      <sheetName val="ACA - 05"/>
      <sheetName val="ACA - 06"/>
      <sheetName val="ACA - 07"/>
      <sheetName val="ACA - 08"/>
      <sheetName val="ACA - 08b"/>
      <sheetName val="ACA - 09"/>
    </sheetNames>
    <sheetDataSet>
      <sheetData sheetId="0">
        <row r="5">
          <cell r="B5" t="str">
            <v>CÓDIGO</v>
          </cell>
          <cell r="C5" t="str">
            <v>ITEM</v>
          </cell>
          <cell r="D5" t="str">
            <v>DESCRIÇÃO DO INSUMO</v>
          </cell>
          <cell r="E5" t="str">
            <v>UNID.</v>
          </cell>
          <cell r="F5" t="str">
            <v>PÇO. UNIT.</v>
          </cell>
          <cell r="G5" t="str">
            <v>QTDE. CONTRATO</v>
          </cell>
        </row>
        <row r="6">
          <cell r="B6" t="str">
            <v>AD05050100</v>
          </cell>
          <cell r="C6">
            <v>1</v>
          </cell>
          <cell r="D6" t="str">
            <v>Ensaio de andensamento edométrico em solo.</v>
          </cell>
          <cell r="E6" t="str">
            <v>un</v>
          </cell>
          <cell r="F6">
            <v>509.17</v>
          </cell>
          <cell r="G6">
            <v>44</v>
          </cell>
        </row>
        <row r="7">
          <cell r="B7" t="str">
            <v>AD05050200</v>
          </cell>
          <cell r="C7">
            <v>2</v>
          </cell>
          <cell r="D7" t="str">
            <v>Ensaio de laboratorio da Densidade Real.</v>
          </cell>
          <cell r="E7" t="str">
            <v>un</v>
          </cell>
          <cell r="F7">
            <v>56.78</v>
          </cell>
          <cell r="G7">
            <v>29</v>
          </cell>
        </row>
        <row r="8">
          <cell r="B8" t="str">
            <v>AD05050250</v>
          </cell>
          <cell r="C8">
            <v>3</v>
          </cell>
          <cell r="D8" t="str">
            <v>Ensaio em laboratorio do Limite de Liquidez.</v>
          </cell>
          <cell r="E8" t="str">
            <v>un</v>
          </cell>
          <cell r="F8">
            <v>41.29</v>
          </cell>
          <cell r="G8">
            <v>14</v>
          </cell>
        </row>
        <row r="9">
          <cell r="B9" t="str">
            <v>AD05050300</v>
          </cell>
          <cell r="C9">
            <v>4</v>
          </cell>
          <cell r="D9" t="str">
            <v xml:space="preserve">Ensaio em laboratório do limite de plasticidade. </v>
          </cell>
          <cell r="E9" t="str">
            <v>un</v>
          </cell>
          <cell r="F9">
            <v>41.29</v>
          </cell>
          <cell r="G9">
            <v>14</v>
          </cell>
        </row>
        <row r="10">
          <cell r="B10" t="str">
            <v>AD05050350</v>
          </cell>
          <cell r="C10">
            <v>5</v>
          </cell>
          <cell r="D10" t="str">
            <v>Ensaio em laboratório, do Peso Especifico.</v>
          </cell>
          <cell r="E10" t="str">
            <v>un</v>
          </cell>
          <cell r="F10">
            <v>22.86</v>
          </cell>
          <cell r="G10">
            <v>29</v>
          </cell>
        </row>
        <row r="11">
          <cell r="B11" t="str">
            <v>AD05050450</v>
          </cell>
          <cell r="C11">
            <v>6</v>
          </cell>
          <cell r="D11" t="str">
            <v>Ensaio Índice de Suporte Califórnia - Proctor Normal.</v>
          </cell>
          <cell r="E11" t="str">
            <v>un</v>
          </cell>
          <cell r="F11">
            <v>414.42</v>
          </cell>
          <cell r="G11">
            <v>43</v>
          </cell>
        </row>
        <row r="12">
          <cell r="B12" t="str">
            <v>AD05050700</v>
          </cell>
          <cell r="C12">
            <v>7</v>
          </cell>
          <cell r="D12" t="str">
            <v>Sondagem manual com pa e picareta por metro.</v>
          </cell>
          <cell r="E12" t="str">
            <v>m</v>
          </cell>
          <cell r="F12">
            <v>56.78</v>
          </cell>
          <cell r="G12">
            <v>280</v>
          </cell>
        </row>
        <row r="13">
          <cell r="B13" t="str">
            <v>AD20050050</v>
          </cell>
          <cell r="C13">
            <v>8</v>
          </cell>
          <cell r="D13" t="str">
            <v>Barracão de obra com paredes de madeira.</v>
          </cell>
          <cell r="E13" t="str">
            <v>m2</v>
          </cell>
          <cell r="F13">
            <v>141.75</v>
          </cell>
          <cell r="G13">
            <v>250</v>
          </cell>
        </row>
        <row r="14">
          <cell r="B14" t="str">
            <v>AD20050300</v>
          </cell>
          <cell r="C14">
            <v>9</v>
          </cell>
          <cell r="D14" t="str">
            <v>Tapume de vedação ou proteção.</v>
          </cell>
          <cell r="E14" t="str">
            <v>m2</v>
          </cell>
          <cell r="F14">
            <v>19.16</v>
          </cell>
          <cell r="G14">
            <v>24000</v>
          </cell>
        </row>
        <row r="15">
          <cell r="B15" t="str">
            <v>AD20200050</v>
          </cell>
          <cell r="C15">
            <v>10</v>
          </cell>
          <cell r="D15" t="str">
            <v>Instalação e ligação provisórias de energia.</v>
          </cell>
          <cell r="E15" t="str">
            <v>un</v>
          </cell>
          <cell r="F15">
            <v>595.94000000000005</v>
          </cell>
          <cell r="G15">
            <v>2</v>
          </cell>
        </row>
        <row r="16">
          <cell r="B16" t="str">
            <v xml:space="preserve">AD40050056 </v>
          </cell>
          <cell r="C16">
            <v>11</v>
          </cell>
          <cell r="D16" t="str">
            <v xml:space="preserve">Almoxarife(inclusive encargos sociais). </v>
          </cell>
          <cell r="E16" t="str">
            <v>h</v>
          </cell>
          <cell r="F16">
            <v>6.48</v>
          </cell>
          <cell r="G16">
            <v>1480</v>
          </cell>
        </row>
        <row r="17">
          <cell r="B17" t="str">
            <v>AD40050068</v>
          </cell>
          <cell r="C17">
            <v>12</v>
          </cell>
          <cell r="D17" t="str">
            <v>Apontador(inclusive encargos sociais).</v>
          </cell>
          <cell r="E17" t="str">
            <v>h</v>
          </cell>
          <cell r="F17">
            <v>6.48</v>
          </cell>
          <cell r="G17">
            <v>1480</v>
          </cell>
        </row>
        <row r="18">
          <cell r="B18" t="str">
            <v>AD40050074</v>
          </cell>
          <cell r="C18">
            <v>13</v>
          </cell>
          <cell r="D18" t="str">
            <v>Auxiliar de almoxarife(inclusive encargos sociais).</v>
          </cell>
          <cell r="E18" t="str">
            <v>h</v>
          </cell>
          <cell r="F18">
            <v>4.41</v>
          </cell>
          <cell r="G18">
            <v>1480</v>
          </cell>
        </row>
        <row r="19">
          <cell r="B19" t="str">
            <v>AD40050080</v>
          </cell>
          <cell r="C19">
            <v>14</v>
          </cell>
          <cell r="D19" t="str">
            <v>Auxiliar de escritório(inclusive encargos sociais).</v>
          </cell>
          <cell r="E19" t="str">
            <v>h</v>
          </cell>
          <cell r="F19">
            <v>5.32</v>
          </cell>
          <cell r="G19">
            <v>1480</v>
          </cell>
        </row>
        <row r="20">
          <cell r="B20" t="str">
            <v>AD40050086</v>
          </cell>
          <cell r="C20">
            <v>15</v>
          </cell>
          <cell r="D20" t="str">
            <v>Auxiliar técnico(inclusive encargos sociais).</v>
          </cell>
          <cell r="E20" t="str">
            <v>h</v>
          </cell>
          <cell r="F20">
            <v>8.1</v>
          </cell>
          <cell r="G20">
            <v>1480</v>
          </cell>
        </row>
        <row r="21">
          <cell r="B21" t="str">
            <v>AD40050092</v>
          </cell>
          <cell r="C21">
            <v>16</v>
          </cell>
          <cell r="D21" t="str">
            <v xml:space="preserve">Auxiliar de topografia(inclusive encargos sociais).     </v>
          </cell>
          <cell r="E21" t="str">
            <v>h</v>
          </cell>
          <cell r="F21">
            <v>4.5</v>
          </cell>
          <cell r="G21">
            <v>1480</v>
          </cell>
        </row>
        <row r="22">
          <cell r="B22" t="str">
            <v>AD40050098</v>
          </cell>
          <cell r="C22">
            <v>17</v>
          </cell>
          <cell r="D22" t="str">
            <v xml:space="preserve">Chefe de escritório(inclusive encargos sociais). </v>
          </cell>
          <cell r="E22" t="str">
            <v>h</v>
          </cell>
          <cell r="F22">
            <v>13.02</v>
          </cell>
          <cell r="G22">
            <v>1480</v>
          </cell>
        </row>
        <row r="23">
          <cell r="B23" t="str">
            <v>AD40050116</v>
          </cell>
          <cell r="C23">
            <v>18</v>
          </cell>
          <cell r="D23" t="str">
            <v>Encarregado(inclusive encargos sociais).</v>
          </cell>
          <cell r="E23" t="str">
            <v>h</v>
          </cell>
          <cell r="F23">
            <v>8.3699999999999992</v>
          </cell>
          <cell r="G23">
            <v>2960</v>
          </cell>
        </row>
        <row r="24">
          <cell r="B24" t="str">
            <v xml:space="preserve"> AD40050122</v>
          </cell>
          <cell r="C24">
            <v>19</v>
          </cell>
          <cell r="D24" t="str">
            <v>Engenheiro ou arquiteto jr(inclusive encargos sociais).</v>
          </cell>
          <cell r="E24" t="str">
            <v>h</v>
          </cell>
          <cell r="F24">
            <v>21.39</v>
          </cell>
          <cell r="G24">
            <v>1480</v>
          </cell>
        </row>
        <row r="25">
          <cell r="B25" t="str">
            <v>AD40050134</v>
          </cell>
          <cell r="C25">
            <v>20</v>
          </cell>
          <cell r="D25" t="str">
            <v xml:space="preserve">Engenheiro sênior(inclusive encargos sociais).  </v>
          </cell>
          <cell r="E25" t="str">
            <v>h</v>
          </cell>
          <cell r="F25">
            <v>54.35</v>
          </cell>
          <cell r="G25">
            <v>1110</v>
          </cell>
        </row>
        <row r="26">
          <cell r="B26" t="str">
            <v>AD40050146</v>
          </cell>
          <cell r="C26">
            <v>21</v>
          </cell>
          <cell r="D26" t="str">
            <v xml:space="preserve">Estagiário(inclusive encargos sociais).  </v>
          </cell>
          <cell r="E26" t="str">
            <v>h</v>
          </cell>
          <cell r="F26">
            <v>2.76</v>
          </cell>
          <cell r="G26">
            <v>2960</v>
          </cell>
        </row>
        <row r="27">
          <cell r="B27" t="str">
            <v>AD40050188</v>
          </cell>
          <cell r="C27">
            <v>22</v>
          </cell>
          <cell r="D27" t="str">
            <v>Secretaria(inclusive encargos sociais).</v>
          </cell>
          <cell r="E27" t="str">
            <v>h</v>
          </cell>
          <cell r="F27">
            <v>9.24</v>
          </cell>
          <cell r="G27">
            <v>1480</v>
          </cell>
        </row>
        <row r="28">
          <cell r="B28" t="str">
            <v>AD40050200</v>
          </cell>
          <cell r="C28">
            <v>23</v>
          </cell>
          <cell r="D28" t="str">
            <v xml:space="preserve">Supervisor de trafego(inclusive encargos sociais).    </v>
          </cell>
          <cell r="E28" t="str">
            <v>h</v>
          </cell>
          <cell r="F28">
            <v>29.17</v>
          </cell>
          <cell r="G28">
            <v>2960</v>
          </cell>
        </row>
        <row r="29">
          <cell r="B29" t="str">
            <v>AD40050212</v>
          </cell>
          <cell r="C29">
            <v>24</v>
          </cell>
          <cell r="D29" t="str">
            <v xml:space="preserve">Topógrafo A(inclusive encargos sociais).  </v>
          </cell>
          <cell r="E29" t="str">
            <v>h</v>
          </cell>
          <cell r="F29">
            <v>13.78</v>
          </cell>
          <cell r="G29">
            <v>740</v>
          </cell>
        </row>
        <row r="30">
          <cell r="B30" t="str">
            <v>AD40050218</v>
          </cell>
          <cell r="C30">
            <v>25</v>
          </cell>
          <cell r="D30" t="str">
            <v>Vigia(inclusive encargos sociais).</v>
          </cell>
          <cell r="E30" t="str">
            <v>h</v>
          </cell>
          <cell r="F30">
            <v>4.63</v>
          </cell>
          <cell r="G30">
            <v>2960</v>
          </cell>
        </row>
        <row r="31">
          <cell r="B31" t="str">
            <v xml:space="preserve"> AD10050050</v>
          </cell>
          <cell r="C31">
            <v>26</v>
          </cell>
          <cell r="D31" t="str">
            <v>Marcação de obra sem instrumento topográfico.</v>
          </cell>
          <cell r="E31" t="str">
            <v>m2</v>
          </cell>
          <cell r="F31">
            <v>0.95</v>
          </cell>
          <cell r="G31">
            <v>400</v>
          </cell>
        </row>
        <row r="32">
          <cell r="B32" t="str">
            <v>AD10100100</v>
          </cell>
          <cell r="C32">
            <v>27</v>
          </cell>
          <cell r="D32" t="str">
            <v>Locação de obra com aparelho topográfico.</v>
          </cell>
          <cell r="E32" t="str">
            <v>m</v>
          </cell>
          <cell r="F32">
            <v>6.75</v>
          </cell>
          <cell r="G32">
            <v>410</v>
          </cell>
        </row>
        <row r="33">
          <cell r="B33" t="str">
            <v>AD15150750</v>
          </cell>
          <cell r="C33">
            <v>28</v>
          </cell>
          <cell r="D33" t="str">
            <v>Veiculo motor 1.0 a gasolina sem motorista.</v>
          </cell>
          <cell r="E33" t="str">
            <v>mês</v>
          </cell>
          <cell r="F33">
            <v>1269.6600000000001</v>
          </cell>
          <cell r="G33">
            <v>8</v>
          </cell>
        </row>
        <row r="34">
          <cell r="B34" t="str">
            <v>AD20250050</v>
          </cell>
          <cell r="C34">
            <v>29</v>
          </cell>
          <cell r="D34" t="str">
            <v>Barragem de bloqueio, reaproveitamento 40 vezes.</v>
          </cell>
          <cell r="E34" t="str">
            <v>m</v>
          </cell>
          <cell r="F34">
            <v>0.98</v>
          </cell>
          <cell r="G34">
            <v>970</v>
          </cell>
        </row>
        <row r="35">
          <cell r="B35" t="str">
            <v>AD20250100</v>
          </cell>
          <cell r="C35">
            <v>30</v>
          </cell>
          <cell r="D35" t="str">
            <v>Barragem de bloqueio de obra, colocação e retirada.</v>
          </cell>
          <cell r="E35" t="str">
            <v>m</v>
          </cell>
          <cell r="F35">
            <v>3.26</v>
          </cell>
          <cell r="G35">
            <v>4200</v>
          </cell>
        </row>
        <row r="36">
          <cell r="B36" t="str">
            <v>AD20250200</v>
          </cell>
          <cell r="C36">
            <v>31</v>
          </cell>
          <cell r="D36" t="str">
            <v>Placa de sinalização para obra de via publica.</v>
          </cell>
          <cell r="E36" t="str">
            <v>un</v>
          </cell>
          <cell r="F36">
            <v>37.67</v>
          </cell>
          <cell r="G36">
            <v>43</v>
          </cell>
        </row>
        <row r="37">
          <cell r="B37" t="str">
            <v>AD20250250</v>
          </cell>
          <cell r="C37">
            <v>32</v>
          </cell>
          <cell r="D37" t="str">
            <v>Placa de sinalização para obra, colocação e retirada.</v>
          </cell>
          <cell r="E37" t="str">
            <v>un</v>
          </cell>
          <cell r="F37">
            <v>0.89</v>
          </cell>
          <cell r="G37">
            <v>173</v>
          </cell>
        </row>
        <row r="38">
          <cell r="B38" t="str">
            <v>AD20250300</v>
          </cell>
          <cell r="C38">
            <v>33</v>
          </cell>
          <cell r="D38" t="str">
            <v>Placa de identificação de obra publica.</v>
          </cell>
          <cell r="E38" t="str">
            <v>m2</v>
          </cell>
          <cell r="F38">
            <v>166.66</v>
          </cell>
          <cell r="G38">
            <v>22.4</v>
          </cell>
        </row>
        <row r="39">
          <cell r="B39" t="str">
            <v>AD25050050</v>
          </cell>
          <cell r="C39">
            <v>34</v>
          </cell>
          <cell r="D39" t="str">
            <v>Aluguel de balizador vaga-lume.</v>
          </cell>
          <cell r="E39" t="str">
            <v>mês</v>
          </cell>
          <cell r="F39">
            <v>86.83</v>
          </cell>
          <cell r="G39">
            <v>960</v>
          </cell>
        </row>
        <row r="40">
          <cell r="B40" t="str">
            <v xml:space="preserve">AD25050200/  </v>
          </cell>
          <cell r="C40">
            <v>35</v>
          </cell>
          <cell r="D40" t="str">
            <v>Aluguel de cavalete plástico universa.</v>
          </cell>
          <cell r="E40" t="str">
            <v>un.mês</v>
          </cell>
          <cell r="F40">
            <v>86.83</v>
          </cell>
          <cell r="G40">
            <v>600</v>
          </cell>
        </row>
        <row r="41">
          <cell r="B41" t="str">
            <v>AD25050250</v>
          </cell>
          <cell r="C41">
            <v>36</v>
          </cell>
          <cell r="D41" t="str">
            <v>Aluguel de cone canalizador empinhavel T-Topde.</v>
          </cell>
          <cell r="E41" t="str">
            <v>un.mês</v>
          </cell>
          <cell r="F41">
            <v>32.29</v>
          </cell>
          <cell r="G41">
            <v>600</v>
          </cell>
        </row>
        <row r="42">
          <cell r="B42" t="str">
            <v>AD35150050A</v>
          </cell>
          <cell r="C42">
            <v>37</v>
          </cell>
          <cell r="D42" t="str">
            <v>Controle tecnológico de obras em concreto armado.</v>
          </cell>
          <cell r="E42" t="str">
            <v>m3</v>
          </cell>
          <cell r="F42">
            <v>12.32</v>
          </cell>
          <cell r="G42">
            <v>382</v>
          </cell>
        </row>
        <row r="43">
          <cell r="B43" t="str">
            <v xml:space="preserve">SE25100100A  </v>
          </cell>
          <cell r="C43">
            <v>38</v>
          </cell>
          <cell r="D43" t="str">
            <v>Projeto executivo para urbanização/reurbanização.</v>
          </cell>
          <cell r="E43" t="str">
            <v>há</v>
          </cell>
          <cell r="F43">
            <v>34610.160000000003</v>
          </cell>
          <cell r="G43">
            <v>5.18</v>
          </cell>
        </row>
        <row r="44">
          <cell r="B44" t="str">
            <v>SE20100050</v>
          </cell>
          <cell r="C44">
            <v>39</v>
          </cell>
          <cell r="D44" t="str">
            <v>Lançamento de linha poligonal básica.</v>
          </cell>
          <cell r="E44" t="str">
            <v>Km</v>
          </cell>
          <cell r="F44">
            <v>159.44</v>
          </cell>
          <cell r="G44">
            <v>1</v>
          </cell>
        </row>
        <row r="45">
          <cell r="B45" t="str">
            <v>SE20102500A</v>
          </cell>
          <cell r="C45">
            <v>40</v>
          </cell>
          <cell r="D45" t="str">
            <v>Nivelamento de eixo de logradouro.</v>
          </cell>
          <cell r="E45" t="str">
            <v>Km</v>
          </cell>
          <cell r="F45">
            <v>74.489999999999995</v>
          </cell>
          <cell r="G45">
            <v>1</v>
          </cell>
        </row>
        <row r="46">
          <cell r="B46" t="str">
            <v>SE20150050</v>
          </cell>
          <cell r="C46">
            <v>41</v>
          </cell>
          <cell r="D46" t="str">
            <v>Levantamento fotográfico de aspecto de área urbana.</v>
          </cell>
          <cell r="E46" t="str">
            <v>un</v>
          </cell>
          <cell r="F46">
            <v>1.8</v>
          </cell>
          <cell r="G46">
            <v>259</v>
          </cell>
        </row>
        <row r="47">
          <cell r="B47" t="str">
            <v>SE20150250</v>
          </cell>
          <cell r="C47">
            <v>42</v>
          </cell>
          <cell r="D47" t="str">
            <v>Levantamento fotográfico aéreo vertical de área urbana.</v>
          </cell>
          <cell r="E47" t="str">
            <v>conj</v>
          </cell>
          <cell r="F47">
            <v>8267.76</v>
          </cell>
          <cell r="G47">
            <v>1</v>
          </cell>
        </row>
        <row r="48">
          <cell r="B48" t="str">
            <v>SE20101600</v>
          </cell>
          <cell r="C48">
            <v>43</v>
          </cell>
          <cell r="D48" t="str">
            <v>Levantamento cadastral das profundidades de tubos.</v>
          </cell>
          <cell r="E48" t="str">
            <v>un</v>
          </cell>
          <cell r="F48">
            <v>23.05</v>
          </cell>
          <cell r="G48">
            <v>137</v>
          </cell>
        </row>
        <row r="49">
          <cell r="B49" t="str">
            <v>SE30050100</v>
          </cell>
          <cell r="C49">
            <v>44</v>
          </cell>
          <cell r="D49" t="str">
            <v>Determinação da deformação com Viga Benkelmann.</v>
          </cell>
          <cell r="E49" t="str">
            <v>un</v>
          </cell>
          <cell r="F49">
            <v>53.9</v>
          </cell>
          <cell r="G49">
            <v>144</v>
          </cell>
        </row>
        <row r="50">
          <cell r="B50" t="str">
            <v>CE05100110</v>
          </cell>
          <cell r="C50">
            <v>45</v>
          </cell>
          <cell r="D50" t="str">
            <v>Consultor de serviços técnicos especializados.</v>
          </cell>
          <cell r="E50" t="str">
            <v>h</v>
          </cell>
          <cell r="F50">
            <v>89.23</v>
          </cell>
          <cell r="G50">
            <v>726</v>
          </cell>
        </row>
        <row r="51">
          <cell r="B51" t="str">
            <v>CO05050500</v>
          </cell>
          <cell r="C51">
            <v>46</v>
          </cell>
          <cell r="D51" t="str">
            <v>Plataforma ou passarela de Pinho.</v>
          </cell>
          <cell r="E51" t="str">
            <v>m2</v>
          </cell>
          <cell r="F51">
            <v>2.31</v>
          </cell>
          <cell r="G51">
            <v>187</v>
          </cell>
        </row>
        <row r="52">
          <cell r="B52" t="str">
            <v>CO05100050</v>
          </cell>
          <cell r="C52">
            <v>47</v>
          </cell>
          <cell r="D52" t="str">
            <v>Aluguel de andaime tubular sobre sapatas fixas.</v>
          </cell>
          <cell r="E52" t="str">
            <v>m2.mês</v>
          </cell>
          <cell r="F52">
            <v>2.2000000000000002</v>
          </cell>
          <cell r="G52">
            <v>2100</v>
          </cell>
        </row>
        <row r="53">
          <cell r="B53" t="str">
            <v>CO05150100</v>
          </cell>
          <cell r="C53">
            <v>48</v>
          </cell>
          <cell r="D53" t="str">
            <v>Montagem e desmontagem de andaime tubular.</v>
          </cell>
          <cell r="E53" t="str">
            <v>m2</v>
          </cell>
          <cell r="F53">
            <v>1.77</v>
          </cell>
          <cell r="G53">
            <v>350</v>
          </cell>
        </row>
        <row r="54">
          <cell r="B54" t="str">
            <v>CO05150300</v>
          </cell>
          <cell r="C54">
            <v>49</v>
          </cell>
          <cell r="D54" t="str">
            <v>Movimentação vertical ou horizontal de plataforma.</v>
          </cell>
          <cell r="E54" t="str">
            <v>m2</v>
          </cell>
          <cell r="F54">
            <v>0.14000000000000001</v>
          </cell>
          <cell r="G54">
            <v>350</v>
          </cell>
        </row>
        <row r="55">
          <cell r="B55" t="str">
            <v>MT05300100</v>
          </cell>
          <cell r="C55">
            <v>50</v>
          </cell>
          <cell r="D55" t="str">
            <v>Escavação manual em material de 1a categoria.</v>
          </cell>
          <cell r="E55" t="str">
            <v>m3</v>
          </cell>
          <cell r="F55">
            <v>12.4</v>
          </cell>
          <cell r="G55">
            <v>10700</v>
          </cell>
        </row>
        <row r="56">
          <cell r="B56" t="str">
            <v>MT10050050</v>
          </cell>
          <cell r="C56">
            <v>51</v>
          </cell>
          <cell r="D56" t="str">
            <v xml:space="preserve">Escavação mecânica, utilizando Retro-Escavadeira. </v>
          </cell>
          <cell r="E56" t="str">
            <v>m3</v>
          </cell>
          <cell r="F56">
            <v>2.77</v>
          </cell>
          <cell r="G56">
            <v>36800</v>
          </cell>
        </row>
        <row r="57">
          <cell r="B57" t="str">
            <v>MT10100050</v>
          </cell>
          <cell r="C57">
            <v>52</v>
          </cell>
          <cell r="D57" t="str">
            <v>Escavação mecânica, utilizando Escavadeira.</v>
          </cell>
          <cell r="E57" t="str">
            <v>m3</v>
          </cell>
          <cell r="F57">
            <v>0.96</v>
          </cell>
          <cell r="G57">
            <v>7300</v>
          </cell>
        </row>
        <row r="58">
          <cell r="B58" t="str">
            <v>MT15050250</v>
          </cell>
          <cell r="C58">
            <v>53</v>
          </cell>
          <cell r="D58" t="str">
            <v xml:space="preserve">Reaterro de vala com material de boa qualidade. </v>
          </cell>
          <cell r="E58" t="str">
            <v>m3</v>
          </cell>
          <cell r="F58">
            <v>9.3000000000000007</v>
          </cell>
          <cell r="G58">
            <v>13700</v>
          </cell>
        </row>
        <row r="59">
          <cell r="B59" t="str">
            <v>MT15050300</v>
          </cell>
          <cell r="C59">
            <v>54</v>
          </cell>
          <cell r="D59" t="str">
            <v>Reaterro de vala, com po-de-pedra.</v>
          </cell>
          <cell r="E59" t="str">
            <v>m3</v>
          </cell>
          <cell r="F59">
            <v>36.18</v>
          </cell>
          <cell r="G59">
            <v>19600</v>
          </cell>
        </row>
        <row r="60">
          <cell r="B60" t="str">
            <v>MT05250050</v>
          </cell>
          <cell r="C60">
            <v>55</v>
          </cell>
          <cell r="D60" t="str">
            <v>Desmonte manual de bloco de 3a categoria.</v>
          </cell>
          <cell r="E60" t="str">
            <v>m3</v>
          </cell>
          <cell r="F60">
            <v>32.14</v>
          </cell>
          <cell r="G60">
            <v>7050</v>
          </cell>
        </row>
        <row r="61">
          <cell r="B61" t="str">
            <v>MT05450050</v>
          </cell>
          <cell r="C61">
            <v>56</v>
          </cell>
          <cell r="D61" t="str">
            <v>Desmonte a fogo de bloco de material de 3a categoria.</v>
          </cell>
          <cell r="E61" t="str">
            <v>m3</v>
          </cell>
          <cell r="F61">
            <v>66.56</v>
          </cell>
          <cell r="G61">
            <v>8545</v>
          </cell>
        </row>
        <row r="62">
          <cell r="B62" t="str">
            <v>MT15150050</v>
          </cell>
          <cell r="C62">
            <v>57</v>
          </cell>
          <cell r="D62" t="str">
            <v>Preparo de solo ate 30cm de profundidade.</v>
          </cell>
          <cell r="E62" t="str">
            <v>m2</v>
          </cell>
          <cell r="F62">
            <v>5.46</v>
          </cell>
          <cell r="G62">
            <v>17842</v>
          </cell>
        </row>
        <row r="63">
          <cell r="B63" t="str">
            <v>MT20050050</v>
          </cell>
          <cell r="C63">
            <v>58</v>
          </cell>
          <cell r="D63" t="str">
            <v>Espalhamento de material de 1a categoria.</v>
          </cell>
          <cell r="E63" t="str">
            <v>m3</v>
          </cell>
          <cell r="F63">
            <v>0.24</v>
          </cell>
          <cell r="G63">
            <v>70776</v>
          </cell>
        </row>
        <row r="64">
          <cell r="B64" t="str">
            <v>TC05050350</v>
          </cell>
          <cell r="C64">
            <v>59</v>
          </cell>
          <cell r="D64" t="str">
            <v>Transporte de carga de qualquer natureza.</v>
          </cell>
          <cell r="E64" t="str">
            <v>t.Km</v>
          </cell>
          <cell r="F64">
            <v>0.39</v>
          </cell>
          <cell r="G64">
            <v>1880000</v>
          </cell>
        </row>
        <row r="65">
          <cell r="B65" t="str">
            <v>TC10050150</v>
          </cell>
          <cell r="C65">
            <v>60</v>
          </cell>
          <cell r="D65" t="str">
            <v>Carga manual e descarga mecânica.</v>
          </cell>
          <cell r="E65" t="str">
            <v>t</v>
          </cell>
          <cell r="F65">
            <v>7.38</v>
          </cell>
          <cell r="G65">
            <v>47000</v>
          </cell>
        </row>
        <row r="66">
          <cell r="B66" t="str">
            <v>EQ05050100A</v>
          </cell>
          <cell r="C66">
            <v>61</v>
          </cell>
          <cell r="D66" t="str">
            <v xml:space="preserve">Caminhão basculante. Custo horário produtivo.     </v>
          </cell>
          <cell r="E66" t="str">
            <v>h</v>
          </cell>
          <cell r="F66">
            <v>45.34</v>
          </cell>
          <cell r="G66">
            <v>2446</v>
          </cell>
        </row>
        <row r="67">
          <cell r="B67" t="str">
            <v>EQ05050103A</v>
          </cell>
          <cell r="C67">
            <v>62</v>
          </cell>
          <cell r="D67" t="str">
            <v>Caminhão basculante. Custo horário improdutivo.</v>
          </cell>
          <cell r="E67" t="str">
            <v>h</v>
          </cell>
          <cell r="F67">
            <v>25.39</v>
          </cell>
          <cell r="G67">
            <v>432</v>
          </cell>
        </row>
        <row r="68">
          <cell r="B68" t="str">
            <v>EQ05050300</v>
          </cell>
          <cell r="C68">
            <v>63</v>
          </cell>
          <cell r="D68" t="str">
            <v>Caminhão com Carroceria Fixa. Aluguel produtivo.</v>
          </cell>
          <cell r="E68" t="str">
            <v>h</v>
          </cell>
          <cell r="F68">
            <v>32.28</v>
          </cell>
          <cell r="G68">
            <v>1957</v>
          </cell>
        </row>
        <row r="69">
          <cell r="B69" t="str">
            <v>EQ05050306</v>
          </cell>
          <cell r="C69">
            <v>64</v>
          </cell>
          <cell r="D69" t="str">
            <v>Caminhão com Carroceria Fixa. Aluguel improdutivo.</v>
          </cell>
          <cell r="E69" t="str">
            <v>h</v>
          </cell>
          <cell r="F69">
            <v>8.5399999999999991</v>
          </cell>
          <cell r="G69">
            <v>346</v>
          </cell>
        </row>
        <row r="70">
          <cell r="B70" t="str">
            <v>EQ05050415</v>
          </cell>
          <cell r="C70">
            <v>65</v>
          </cell>
          <cell r="D70" t="str">
            <v xml:space="preserve">Caminhão Carroceria Fixa F-12000 Munck produtivo.               </v>
          </cell>
          <cell r="E70" t="str">
            <v>h</v>
          </cell>
          <cell r="F70">
            <v>53.72</v>
          </cell>
          <cell r="G70">
            <v>3453</v>
          </cell>
        </row>
        <row r="71">
          <cell r="B71" t="str">
            <v>EQ15050450</v>
          </cell>
          <cell r="C71">
            <v>66</v>
          </cell>
          <cell r="D71" t="str">
            <v xml:space="preserve">Pa-carregadeira(Carregador frontal). Custo produtivo.  </v>
          </cell>
          <cell r="E71" t="str">
            <v>h</v>
          </cell>
          <cell r="F71">
            <v>68.34</v>
          </cell>
          <cell r="G71">
            <v>1345</v>
          </cell>
        </row>
        <row r="72">
          <cell r="B72" t="str">
            <v>EQ15050453</v>
          </cell>
          <cell r="C72">
            <v>67</v>
          </cell>
          <cell r="D72" t="str">
            <v>Pa-carregadeira(Carregador Frontal).Custo improdutivo.</v>
          </cell>
          <cell r="E72" t="str">
            <v>h</v>
          </cell>
          <cell r="F72">
            <v>31.05</v>
          </cell>
          <cell r="G72">
            <v>237</v>
          </cell>
        </row>
        <row r="73">
          <cell r="B73" t="str">
            <v>EQ15050500</v>
          </cell>
          <cell r="C73">
            <v>68</v>
          </cell>
          <cell r="D73" t="str">
            <v xml:space="preserve">Retro-Escavadeira/carregadeira. Custo produtivo. </v>
          </cell>
          <cell r="E73" t="str">
            <v>h</v>
          </cell>
          <cell r="F73">
            <v>45.49</v>
          </cell>
          <cell r="G73">
            <v>1439</v>
          </cell>
        </row>
        <row r="74">
          <cell r="B74" t="str">
            <v>EQ30050200</v>
          </cell>
          <cell r="C74">
            <v>69</v>
          </cell>
          <cell r="D74" t="str">
            <v>Betoneira com capacidade de 580l, Aluguel produtivo.</v>
          </cell>
          <cell r="E74" t="str">
            <v>h</v>
          </cell>
          <cell r="F74">
            <v>4.71</v>
          </cell>
          <cell r="G74">
            <v>2041</v>
          </cell>
        </row>
        <row r="75">
          <cell r="B75" t="str">
            <v>EQ30050206</v>
          </cell>
          <cell r="C75">
            <v>70</v>
          </cell>
          <cell r="D75" t="str">
            <v>Betoneira com capacidade de 580l Aluguel improdutivo.</v>
          </cell>
          <cell r="E75" t="str">
            <v>h</v>
          </cell>
          <cell r="F75">
            <v>1.56</v>
          </cell>
          <cell r="G75">
            <v>216</v>
          </cell>
        </row>
        <row r="76">
          <cell r="B76" t="str">
            <v>EQ15050550</v>
          </cell>
          <cell r="C76">
            <v>71</v>
          </cell>
          <cell r="D76" t="str">
            <v xml:space="preserve">Rompedor Pneumático de 32,6Kg Aluguel produtivo. </v>
          </cell>
          <cell r="E76" t="str">
            <v>h</v>
          </cell>
          <cell r="F76">
            <v>1.05</v>
          </cell>
          <cell r="G76">
            <v>648</v>
          </cell>
        </row>
        <row r="77">
          <cell r="B77" t="str">
            <v>EQ15050556</v>
          </cell>
          <cell r="C77">
            <v>72</v>
          </cell>
          <cell r="D77" t="str">
            <v>Rompedor Pneumático de 32,6Kg Aluguel improdutivo.</v>
          </cell>
          <cell r="E77" t="str">
            <v>h</v>
          </cell>
          <cell r="F77">
            <v>0.7</v>
          </cell>
          <cell r="G77">
            <v>72</v>
          </cell>
        </row>
        <row r="78">
          <cell r="B78" t="str">
            <v xml:space="preserve"> EQ20050800</v>
          </cell>
          <cell r="C78">
            <v>73</v>
          </cell>
          <cell r="D78" t="str">
            <v xml:space="preserve">Vassoura Mecânica, rebocável, Aluguel produtivo.   </v>
          </cell>
          <cell r="E78" t="str">
            <v>h</v>
          </cell>
          <cell r="F78">
            <v>3.58</v>
          </cell>
          <cell r="G78">
            <v>1712</v>
          </cell>
        </row>
        <row r="79">
          <cell r="B79" t="str">
            <v>EQ20050806</v>
          </cell>
          <cell r="C79">
            <v>74</v>
          </cell>
          <cell r="D79" t="str">
            <v>Vassoura Mecânica, rebocável, Aluguel improdutivo.</v>
          </cell>
          <cell r="E79" t="str">
            <v>h</v>
          </cell>
          <cell r="F79">
            <v>1.43</v>
          </cell>
          <cell r="G79">
            <v>216</v>
          </cell>
        </row>
        <row r="80">
          <cell r="B80" t="str">
            <v>EQ35100200</v>
          </cell>
          <cell r="C80">
            <v>75</v>
          </cell>
          <cell r="D80" t="str">
            <v xml:space="preserve">Bomba Centrífuga Submersível. Aluguel produtivo.    </v>
          </cell>
          <cell r="E80" t="str">
            <v>h</v>
          </cell>
          <cell r="F80">
            <v>3.6</v>
          </cell>
          <cell r="G80">
            <v>8632</v>
          </cell>
        </row>
        <row r="81">
          <cell r="B81" t="str">
            <v>EQ35100203</v>
          </cell>
          <cell r="C81">
            <v>76</v>
          </cell>
          <cell r="D81" t="str">
            <v>Bomba Centrífuga Submersível. Aluguel improdutivo.</v>
          </cell>
          <cell r="E81" t="str">
            <v>h</v>
          </cell>
          <cell r="F81">
            <v>1.4</v>
          </cell>
          <cell r="G81">
            <v>863</v>
          </cell>
        </row>
        <row r="82">
          <cell r="B82" t="str">
            <v>EQ45050159</v>
          </cell>
          <cell r="C82">
            <v>77</v>
          </cell>
          <cell r="D82" t="str">
            <v>Compressor de ar. Aluguel improdutivo.</v>
          </cell>
          <cell r="E82" t="str">
            <v>h</v>
          </cell>
          <cell r="F82">
            <v>3.64</v>
          </cell>
          <cell r="G82">
            <v>72</v>
          </cell>
        </row>
        <row r="83">
          <cell r="B83" t="str">
            <v>EQ45150100</v>
          </cell>
          <cell r="C83">
            <v>78</v>
          </cell>
          <cell r="D83" t="str">
            <v>Retificador de solda elétrica de 430A.</v>
          </cell>
          <cell r="E83" t="str">
            <v>h</v>
          </cell>
          <cell r="F83">
            <v>7.16</v>
          </cell>
          <cell r="G83">
            <v>1007</v>
          </cell>
        </row>
        <row r="84">
          <cell r="B84" t="str">
            <v>EQ40050150A</v>
          </cell>
          <cell r="C84">
            <v>79</v>
          </cell>
          <cell r="D84" t="str">
            <v>Equipamento de jato d'água (Sewer-Jet ou similar).</v>
          </cell>
          <cell r="E84" t="str">
            <v>h</v>
          </cell>
          <cell r="F84">
            <v>79.2</v>
          </cell>
          <cell r="G84">
            <v>1079</v>
          </cell>
        </row>
        <row r="85">
          <cell r="B85" t="str">
            <v>EQ40050153A</v>
          </cell>
          <cell r="C85">
            <v>80</v>
          </cell>
          <cell r="D85" t="str">
            <v>Equipamento de alta pressão  (Vac-All ou similar).</v>
          </cell>
          <cell r="E85" t="str">
            <v>h</v>
          </cell>
          <cell r="F85">
            <v>104.07</v>
          </cell>
          <cell r="G85">
            <v>1942</v>
          </cell>
        </row>
        <row r="86">
          <cell r="B86" t="str">
            <v>SC05050050</v>
          </cell>
          <cell r="C86">
            <v>81</v>
          </cell>
          <cell r="D86" t="str">
            <v>Arrancamento de aparelhos de iluminação.</v>
          </cell>
          <cell r="E86" t="str">
            <v>un</v>
          </cell>
          <cell r="F86">
            <v>1.67</v>
          </cell>
          <cell r="G86">
            <v>65</v>
          </cell>
        </row>
        <row r="87">
          <cell r="B87" t="str">
            <v>SC05050200</v>
          </cell>
          <cell r="C87">
            <v>82</v>
          </cell>
          <cell r="D87" t="str">
            <v>Arrancamento de grades, gradis, alambrados, cercas.</v>
          </cell>
          <cell r="E87" t="str">
            <v>m2</v>
          </cell>
          <cell r="F87">
            <v>4.43</v>
          </cell>
          <cell r="G87">
            <v>144</v>
          </cell>
        </row>
        <row r="88">
          <cell r="B88" t="str">
            <v>SC05050250</v>
          </cell>
          <cell r="C88">
            <v>83</v>
          </cell>
          <cell r="D88" t="str">
            <v>Arrancamento de meios-fios, de granito ou concreto.</v>
          </cell>
          <cell r="E88" t="str">
            <v>m</v>
          </cell>
          <cell r="F88">
            <v>4.87</v>
          </cell>
          <cell r="G88">
            <v>3739</v>
          </cell>
        </row>
        <row r="89">
          <cell r="B89" t="str">
            <v>SC05050300</v>
          </cell>
          <cell r="C89">
            <v>84</v>
          </cell>
          <cell r="D89" t="str">
            <v>Arrancamento de paralelepípedos.</v>
          </cell>
          <cell r="E89" t="str">
            <v>m2</v>
          </cell>
          <cell r="F89">
            <v>2.21</v>
          </cell>
          <cell r="G89">
            <v>860</v>
          </cell>
        </row>
        <row r="90">
          <cell r="B90" t="str">
            <v>SC05050500</v>
          </cell>
          <cell r="C90">
            <v>85</v>
          </cell>
          <cell r="D90" t="str">
            <v>Arrancamento tubos concreto manilhas ø 0,40 a 0,60m.</v>
          </cell>
          <cell r="E90" t="str">
            <v>m</v>
          </cell>
          <cell r="F90">
            <v>3.99</v>
          </cell>
          <cell r="G90">
            <v>328</v>
          </cell>
        </row>
        <row r="91">
          <cell r="B91" t="str">
            <v>SC05050601</v>
          </cell>
          <cell r="C91">
            <v>86</v>
          </cell>
          <cell r="D91" t="str">
            <v>Demolição manual de alvenaria de pedra argamassada.</v>
          </cell>
          <cell r="E91" t="str">
            <v>m3</v>
          </cell>
          <cell r="F91">
            <v>30.27</v>
          </cell>
          <cell r="G91">
            <v>324</v>
          </cell>
        </row>
        <row r="92">
          <cell r="B92" t="str">
            <v>SC05050750</v>
          </cell>
          <cell r="C92">
            <v>87</v>
          </cell>
          <cell r="D92" t="str">
            <v>Demolição manual de alvenaria de tijolos maciços.</v>
          </cell>
          <cell r="E92" t="str">
            <v>m3</v>
          </cell>
          <cell r="F92">
            <v>52.99</v>
          </cell>
          <cell r="G92">
            <v>130</v>
          </cell>
        </row>
        <row r="93">
          <cell r="B93" t="str">
            <v>SC05050850</v>
          </cell>
          <cell r="C93">
            <v>88</v>
          </cell>
          <cell r="D93" t="str">
            <v>Demolição manual de concreto simples.</v>
          </cell>
          <cell r="E93" t="str">
            <v>m3</v>
          </cell>
          <cell r="F93">
            <v>60.55</v>
          </cell>
          <cell r="G93">
            <v>1904</v>
          </cell>
        </row>
        <row r="94">
          <cell r="B94" t="str">
            <v>SC05050950</v>
          </cell>
          <cell r="C94">
            <v>89</v>
          </cell>
          <cell r="D94" t="str">
            <v>Demolição manual de concreto armado.</v>
          </cell>
          <cell r="E94" t="str">
            <v>m3</v>
          </cell>
          <cell r="F94">
            <v>85.78</v>
          </cell>
          <cell r="G94">
            <v>140</v>
          </cell>
        </row>
        <row r="95">
          <cell r="B95" t="str">
            <v>SC05051400</v>
          </cell>
          <cell r="C95">
            <v>90</v>
          </cell>
          <cell r="D95" t="str">
            <v>Demolição de revestimento em argamassa.</v>
          </cell>
          <cell r="E95" t="str">
            <v>m2</v>
          </cell>
          <cell r="F95">
            <v>2.21</v>
          </cell>
          <cell r="G95">
            <v>144</v>
          </cell>
        </row>
        <row r="96">
          <cell r="B96" t="str">
            <v>SC05051450</v>
          </cell>
          <cell r="C96">
            <v>91</v>
          </cell>
          <cell r="D96" t="str">
            <v>Demolição de revestimento em azulejos, cerâmicas.</v>
          </cell>
          <cell r="E96" t="str">
            <v>m2</v>
          </cell>
          <cell r="F96">
            <v>5.31</v>
          </cell>
          <cell r="G96">
            <v>130</v>
          </cell>
        </row>
        <row r="97">
          <cell r="B97" t="str">
            <v>SC05052150</v>
          </cell>
          <cell r="C97">
            <v>92</v>
          </cell>
          <cell r="D97" t="str">
            <v>Remoção de cobertura de telha francesa.</v>
          </cell>
          <cell r="E97" t="str">
            <v>m2</v>
          </cell>
          <cell r="F97">
            <v>8.26</v>
          </cell>
          <cell r="G97">
            <v>260</v>
          </cell>
        </row>
        <row r="98">
          <cell r="B98" t="str">
            <v>SC05052450</v>
          </cell>
          <cell r="C98">
            <v>93</v>
          </cell>
          <cell r="D98" t="str">
            <v>Remoção de cobertura de telha de fibro-cimento.</v>
          </cell>
          <cell r="E98" t="str">
            <v>m2</v>
          </cell>
          <cell r="F98">
            <v>3.87</v>
          </cell>
          <cell r="G98">
            <v>460</v>
          </cell>
        </row>
        <row r="99">
          <cell r="B99" t="str">
            <v>SC05052900</v>
          </cell>
          <cell r="C99">
            <v>94</v>
          </cell>
          <cell r="D99" t="str">
            <v xml:space="preserve">Remoção manual de passeio de pedra portuguesa. </v>
          </cell>
          <cell r="E99" t="str">
            <v>m2</v>
          </cell>
          <cell r="F99">
            <v>2.44</v>
          </cell>
          <cell r="G99">
            <v>2900</v>
          </cell>
        </row>
        <row r="100">
          <cell r="B100" t="str">
            <v>SC05053250</v>
          </cell>
          <cell r="C100">
            <v>95</v>
          </cell>
          <cell r="D100" t="str">
            <v>Remoção de tubulação ferro fundido ø50mm a 300mm.</v>
          </cell>
          <cell r="E100" t="str">
            <v>m</v>
          </cell>
          <cell r="F100">
            <v>11.88</v>
          </cell>
          <cell r="G100">
            <v>290</v>
          </cell>
        </row>
        <row r="101">
          <cell r="B101" t="str">
            <v>SC05100150</v>
          </cell>
          <cell r="C101">
            <v>96</v>
          </cell>
          <cell r="D101" t="str">
            <v>Demolição, com equipamento, concreto simples.</v>
          </cell>
          <cell r="E101" t="str">
            <v>m3</v>
          </cell>
          <cell r="F101">
            <v>43.52</v>
          </cell>
          <cell r="G101">
            <v>2160</v>
          </cell>
        </row>
        <row r="102">
          <cell r="B102" t="str">
            <v>SC05100300</v>
          </cell>
          <cell r="C102">
            <v>97</v>
          </cell>
          <cell r="D102" t="str">
            <v>Demolição, com equipamento concreto armado.</v>
          </cell>
          <cell r="E102" t="str">
            <v>m3</v>
          </cell>
          <cell r="F102">
            <v>73.98</v>
          </cell>
          <cell r="G102">
            <v>3400</v>
          </cell>
        </row>
        <row r="103">
          <cell r="B103" t="str">
            <v>SC05100500</v>
          </cell>
          <cell r="C103">
            <v>98</v>
          </cell>
          <cell r="D103" t="str">
            <v>Demolição com equip. concreto asfáltico 10cm.</v>
          </cell>
          <cell r="E103" t="str">
            <v>m2</v>
          </cell>
          <cell r="F103">
            <v>8.98</v>
          </cell>
          <cell r="G103">
            <v>20100</v>
          </cell>
        </row>
        <row r="104">
          <cell r="B104" t="str">
            <v>SC10050250</v>
          </cell>
          <cell r="C104">
            <v>99</v>
          </cell>
          <cell r="D104" t="str">
            <v xml:space="preserve">Bombeiro hidráulico (inclusive encargos sociais).   </v>
          </cell>
          <cell r="E104" t="str">
            <v>h</v>
          </cell>
          <cell r="F104">
            <v>6.48</v>
          </cell>
          <cell r="G104">
            <v>2960</v>
          </cell>
        </row>
        <row r="105">
          <cell r="B105" t="str">
            <v>SC10050300</v>
          </cell>
          <cell r="C105">
            <v>100</v>
          </cell>
          <cell r="D105" t="str">
            <v xml:space="preserve">Calceteiro (inclusive encargos sociais).   </v>
          </cell>
          <cell r="E105" t="str">
            <v>h</v>
          </cell>
          <cell r="F105">
            <v>5.99</v>
          </cell>
          <cell r="G105">
            <v>1480</v>
          </cell>
        </row>
        <row r="106">
          <cell r="B106" t="str">
            <v>SC10050350</v>
          </cell>
          <cell r="C106">
            <v>101</v>
          </cell>
          <cell r="D106" t="str">
            <v>Carpinteiro de forma (inclusive encargos sociais).</v>
          </cell>
          <cell r="E106" t="str">
            <v>h</v>
          </cell>
          <cell r="F106">
            <v>5.99</v>
          </cell>
          <cell r="G106">
            <v>1480</v>
          </cell>
        </row>
        <row r="107">
          <cell r="B107" t="str">
            <v>SC10050450</v>
          </cell>
          <cell r="C107">
            <v>102</v>
          </cell>
          <cell r="D107" t="str">
            <v xml:space="preserve">Eletricista (inclusive encargos sociais). </v>
          </cell>
          <cell r="E107" t="str">
            <v>h</v>
          </cell>
          <cell r="F107">
            <v>6.48</v>
          </cell>
          <cell r="G107">
            <v>2960</v>
          </cell>
        </row>
        <row r="108">
          <cell r="B108" t="str">
            <v>SC10050900</v>
          </cell>
          <cell r="C108">
            <v>103</v>
          </cell>
          <cell r="D108" t="str">
            <v xml:space="preserve">Marteleteiro (inclusive encargos sociais). </v>
          </cell>
          <cell r="E108" t="str">
            <v>h</v>
          </cell>
          <cell r="F108">
            <v>5.99</v>
          </cell>
          <cell r="G108">
            <v>2960</v>
          </cell>
        </row>
        <row r="109">
          <cell r="B109" t="str">
            <v>SC10051100</v>
          </cell>
          <cell r="C109">
            <v>104</v>
          </cell>
          <cell r="D109" t="str">
            <v>Operador de máquinas.(inclusive encargos sociais).</v>
          </cell>
          <cell r="E109" t="str">
            <v>h</v>
          </cell>
          <cell r="F109">
            <v>6.48</v>
          </cell>
          <cell r="G109">
            <v>1480</v>
          </cell>
        </row>
        <row r="110">
          <cell r="B110" t="str">
            <v>SC10051200</v>
          </cell>
          <cell r="C110">
            <v>105</v>
          </cell>
          <cell r="D110" t="str">
            <v xml:space="preserve">Pedreiro (inclusive encargos sociais).   </v>
          </cell>
          <cell r="E110" t="str">
            <v>h</v>
          </cell>
          <cell r="F110">
            <v>5.99</v>
          </cell>
          <cell r="G110">
            <v>2960</v>
          </cell>
        </row>
        <row r="111">
          <cell r="B111" t="str">
            <v>SC10051450</v>
          </cell>
          <cell r="C111">
            <v>106</v>
          </cell>
          <cell r="D111" t="str">
            <v>Servente (inclusive encargos sociais).</v>
          </cell>
          <cell r="E111" t="str">
            <v>h</v>
          </cell>
          <cell r="F111">
            <v>4.3</v>
          </cell>
          <cell r="G111">
            <v>5920</v>
          </cell>
        </row>
        <row r="112">
          <cell r="B112" t="str">
            <v>SC10051500</v>
          </cell>
          <cell r="C112">
            <v>107</v>
          </cell>
          <cell r="D112" t="str">
            <v>Soldador em construção civil (inclusive encargos).</v>
          </cell>
          <cell r="E112" t="str">
            <v>h</v>
          </cell>
          <cell r="F112">
            <v>6.23</v>
          </cell>
          <cell r="G112">
            <v>1480</v>
          </cell>
        </row>
        <row r="113">
          <cell r="B113" t="str">
            <v>SC10100050</v>
          </cell>
          <cell r="C113">
            <v>108</v>
          </cell>
          <cell r="D113" t="str">
            <v xml:space="preserve">Operador de tráfego(inclusive encargos sociais). </v>
          </cell>
          <cell r="E113" t="str">
            <v>h</v>
          </cell>
          <cell r="F113">
            <v>7.08</v>
          </cell>
          <cell r="G113">
            <v>2960</v>
          </cell>
        </row>
        <row r="114">
          <cell r="B114" t="str">
            <v>SC05100050</v>
          </cell>
          <cell r="C114">
            <v>109</v>
          </cell>
          <cell r="D114" t="str">
            <v>Arrancamento de tampão de ferro fundido.</v>
          </cell>
          <cell r="E114" t="str">
            <v>un</v>
          </cell>
          <cell r="F114">
            <v>15.18</v>
          </cell>
          <cell r="G114">
            <v>22</v>
          </cell>
        </row>
        <row r="115">
          <cell r="B115" t="str">
            <v>SC15050100</v>
          </cell>
          <cell r="C115">
            <v>110</v>
          </cell>
          <cell r="D115" t="str">
            <v>Aditivo de reciclagem para mistura asfáltica a quente.</v>
          </cell>
          <cell r="E115" t="str">
            <v>t</v>
          </cell>
          <cell r="F115">
            <v>2857.32</v>
          </cell>
          <cell r="G115">
            <v>15</v>
          </cell>
        </row>
        <row r="116">
          <cell r="B116" t="str">
            <v>SC15050150</v>
          </cell>
          <cell r="C116">
            <v>111</v>
          </cell>
          <cell r="D116" t="str">
            <v>Areia grossa lavada. Fornecimento.</v>
          </cell>
          <cell r="E116" t="str">
            <v>m3</v>
          </cell>
          <cell r="F116">
            <v>21</v>
          </cell>
          <cell r="G116">
            <v>2000</v>
          </cell>
        </row>
        <row r="117">
          <cell r="B117" t="str">
            <v>SC15050200</v>
          </cell>
          <cell r="C117">
            <v>112</v>
          </cell>
          <cell r="D117" t="str">
            <v>Asfalto diluído tipo cura rápida CR-250</v>
          </cell>
          <cell r="E117" t="str">
            <v>t</v>
          </cell>
          <cell r="F117">
            <v>1468.02</v>
          </cell>
          <cell r="G117">
            <v>7</v>
          </cell>
        </row>
        <row r="118">
          <cell r="B118" t="str">
            <v>SC15050550</v>
          </cell>
          <cell r="C118">
            <v>113</v>
          </cell>
          <cell r="D118" t="str">
            <v xml:space="preserve">Saibro, inclusive transporte ate 20Km.Fornecimento. </v>
          </cell>
          <cell r="E118" t="str">
            <v>m3</v>
          </cell>
          <cell r="F118">
            <v>20.63</v>
          </cell>
          <cell r="G118">
            <v>184</v>
          </cell>
        </row>
        <row r="119">
          <cell r="B119" t="str">
            <v>SC15100050</v>
          </cell>
          <cell r="C119">
            <v>114</v>
          </cell>
          <cell r="D119" t="str">
            <v>Chapa de aço de 3/4"para passagem de veículos.</v>
          </cell>
          <cell r="E119" t="str">
            <v>m2</v>
          </cell>
          <cell r="F119">
            <v>17.100000000000001</v>
          </cell>
          <cell r="G119">
            <v>360</v>
          </cell>
        </row>
        <row r="120">
          <cell r="B120" t="str">
            <v>SC35050050A</v>
          </cell>
          <cell r="C120">
            <v>115</v>
          </cell>
          <cell r="D120" t="str">
            <v>Levantamento ou rebaixamento de tampão na rua.</v>
          </cell>
          <cell r="E120" t="str">
            <v>un</v>
          </cell>
          <cell r="F120">
            <v>86.15</v>
          </cell>
          <cell r="G120">
            <v>169</v>
          </cell>
        </row>
        <row r="121">
          <cell r="B121" t="str">
            <v>SC45050150</v>
          </cell>
          <cell r="C121">
            <v>116</v>
          </cell>
          <cell r="D121" t="str">
            <v>Toten informativo nas dimensões de (0,50x1,50)m.</v>
          </cell>
          <cell r="E121" t="str">
            <v>un</v>
          </cell>
          <cell r="F121">
            <v>2490</v>
          </cell>
          <cell r="G121">
            <v>29</v>
          </cell>
        </row>
        <row r="122">
          <cell r="B122" t="str">
            <v>SC45100200</v>
          </cell>
          <cell r="C122">
            <v>117</v>
          </cell>
          <cell r="D122" t="str">
            <v>Placa de inauguração em bronze.</v>
          </cell>
          <cell r="E122" t="str">
            <v>un</v>
          </cell>
          <cell r="F122">
            <v>1003.36</v>
          </cell>
          <cell r="G122">
            <v>1</v>
          </cell>
        </row>
        <row r="123">
          <cell r="B123" t="str">
            <v>FD05400100</v>
          </cell>
          <cell r="C123">
            <v>118</v>
          </cell>
          <cell r="D123" t="str">
            <v>Arrasamento de estaca concreto armado, ø40 a 50cm.</v>
          </cell>
          <cell r="E123" t="str">
            <v>un</v>
          </cell>
          <cell r="F123">
            <v>103.03</v>
          </cell>
          <cell r="G123">
            <v>23</v>
          </cell>
        </row>
        <row r="124">
          <cell r="B124" t="str">
            <v>FD05500050</v>
          </cell>
          <cell r="C124">
            <v>119</v>
          </cell>
          <cell r="D124" t="str">
            <v>Estaca raiz com diâmetro de 12", perfurada em solo.</v>
          </cell>
          <cell r="E124" t="str">
            <v>m</v>
          </cell>
          <cell r="F124">
            <v>248.49</v>
          </cell>
          <cell r="G124">
            <v>260</v>
          </cell>
        </row>
        <row r="125">
          <cell r="B125" t="str">
            <v>FD05650150</v>
          </cell>
          <cell r="C125">
            <v>120</v>
          </cell>
          <cell r="D125" t="str">
            <v>Estaca raiz com diâmetro de 10", perfurada em solo.</v>
          </cell>
          <cell r="E125" t="str">
            <v>m</v>
          </cell>
          <cell r="F125">
            <v>130</v>
          </cell>
          <cell r="G125">
            <v>86</v>
          </cell>
        </row>
        <row r="126">
          <cell r="B126" t="str">
            <v>FD10050100</v>
          </cell>
          <cell r="C126">
            <v>121</v>
          </cell>
          <cell r="D126" t="str">
            <v>Ensecadeira de estacas-prancha de aço, tipo Armco.</v>
          </cell>
          <cell r="E126" t="str">
            <v>m2</v>
          </cell>
          <cell r="F126">
            <v>127.53</v>
          </cell>
          <cell r="G126">
            <v>4200</v>
          </cell>
        </row>
        <row r="127">
          <cell r="B127" t="str">
            <v>FD10100050</v>
          </cell>
          <cell r="C127">
            <v>122</v>
          </cell>
          <cell r="D127" t="str">
            <v>Ensecadeira de estacas-prancha em Maçaranduba.</v>
          </cell>
          <cell r="E127" t="str">
            <v>m2</v>
          </cell>
          <cell r="F127">
            <v>70.5</v>
          </cell>
          <cell r="G127">
            <v>2395</v>
          </cell>
        </row>
        <row r="128">
          <cell r="B128" t="str">
            <v>ET15100100</v>
          </cell>
          <cell r="C128">
            <v>123</v>
          </cell>
          <cell r="D128" t="str">
            <v>Formas de madeira peças de concreto armado.</v>
          </cell>
          <cell r="E128" t="str">
            <v>m2</v>
          </cell>
          <cell r="F128">
            <v>25.9</v>
          </cell>
          <cell r="G128">
            <v>2986</v>
          </cell>
        </row>
        <row r="129">
          <cell r="B129" t="str">
            <v>ET15100200</v>
          </cell>
          <cell r="C129">
            <v>124</v>
          </cell>
          <cell r="D129" t="str">
            <v>Formas de madeira.</v>
          </cell>
          <cell r="E129" t="str">
            <v>m2</v>
          </cell>
          <cell r="F129">
            <v>34.86</v>
          </cell>
          <cell r="G129">
            <v>4352</v>
          </cell>
        </row>
        <row r="130">
          <cell r="B130" t="str">
            <v>ET15100250</v>
          </cell>
          <cell r="C130">
            <v>125</v>
          </cell>
          <cell r="D130" t="str">
            <v>Formas de madeira.</v>
          </cell>
          <cell r="E130" t="str">
            <v>m2</v>
          </cell>
          <cell r="F130">
            <v>29.62</v>
          </cell>
          <cell r="G130">
            <v>4406</v>
          </cell>
        </row>
        <row r="131">
          <cell r="B131" t="str">
            <v>ET20300050</v>
          </cell>
          <cell r="C131">
            <v>126</v>
          </cell>
          <cell r="D131" t="str">
            <v>Escoramento de formas.</v>
          </cell>
          <cell r="E131" t="str">
            <v>m2</v>
          </cell>
          <cell r="F131">
            <v>11.18</v>
          </cell>
          <cell r="G131">
            <v>3090</v>
          </cell>
        </row>
        <row r="132">
          <cell r="B132" t="str">
            <v>ET10050100</v>
          </cell>
          <cell r="C132">
            <v>127</v>
          </cell>
          <cell r="D132" t="str">
            <v>Aço CA-50 diâmetro de 6,3mm.</v>
          </cell>
          <cell r="E132" t="str">
            <v>kg</v>
          </cell>
          <cell r="F132">
            <v>2.64</v>
          </cell>
          <cell r="G132">
            <v>4750</v>
          </cell>
        </row>
        <row r="133">
          <cell r="B133" t="str">
            <v>ET10050103</v>
          </cell>
          <cell r="C133">
            <v>128</v>
          </cell>
          <cell r="D133" t="str">
            <v>Aço CA-50 diâmetro de 8mm.</v>
          </cell>
          <cell r="E133" t="str">
            <v>kg</v>
          </cell>
          <cell r="F133">
            <v>2.46</v>
          </cell>
          <cell r="G133">
            <v>1250</v>
          </cell>
        </row>
        <row r="134">
          <cell r="B134" t="str">
            <v>ET10050106</v>
          </cell>
          <cell r="C134">
            <v>129</v>
          </cell>
          <cell r="D134" t="str">
            <v>Aço CA-50 diâmetro de 10mm.</v>
          </cell>
          <cell r="E134" t="str">
            <v>kg</v>
          </cell>
          <cell r="F134">
            <v>2.2000000000000002</v>
          </cell>
          <cell r="G134">
            <v>7950</v>
          </cell>
        </row>
        <row r="135">
          <cell r="B135" t="str">
            <v>ET10050109</v>
          </cell>
          <cell r="C135">
            <v>130</v>
          </cell>
          <cell r="D135" t="str">
            <v>Aço CA-50 diâmetro de 12,5mm.</v>
          </cell>
          <cell r="E135" t="str">
            <v>kg</v>
          </cell>
          <cell r="F135">
            <v>2.1800000000000002</v>
          </cell>
          <cell r="G135">
            <v>5400</v>
          </cell>
        </row>
        <row r="136">
          <cell r="B136" t="str">
            <v>ET10050112</v>
          </cell>
          <cell r="C136">
            <v>131</v>
          </cell>
          <cell r="D136" t="str">
            <v>Aço CA-50 diâmetro de 16mm.</v>
          </cell>
          <cell r="E136" t="str">
            <v>kg</v>
          </cell>
          <cell r="F136">
            <v>2.1800000000000002</v>
          </cell>
          <cell r="G136">
            <v>2700</v>
          </cell>
        </row>
        <row r="137">
          <cell r="B137" t="str">
            <v>ET10050118</v>
          </cell>
          <cell r="C137">
            <v>132</v>
          </cell>
          <cell r="D137" t="str">
            <v>Aço CA-50 diâmetro de 25mm.</v>
          </cell>
          <cell r="E137" t="str">
            <v>kg</v>
          </cell>
          <cell r="F137">
            <v>2.19</v>
          </cell>
          <cell r="G137">
            <v>1400</v>
          </cell>
        </row>
        <row r="138">
          <cell r="B138" t="str">
            <v>ET10100056</v>
          </cell>
          <cell r="C138">
            <v>133</v>
          </cell>
          <cell r="D138" t="str">
            <v>Corte, dobragem, montagem aço CA-50 ø 6,3mm.</v>
          </cell>
          <cell r="E138" t="str">
            <v>kg</v>
          </cell>
          <cell r="F138">
            <v>1.28</v>
          </cell>
          <cell r="G138">
            <v>4750</v>
          </cell>
        </row>
        <row r="139">
          <cell r="B139" t="str">
            <v>ET10100062</v>
          </cell>
          <cell r="C139">
            <v>134</v>
          </cell>
          <cell r="D139" t="str">
            <v>Corte, dobragem, montagem aço CA-50 ø 12,5mm.</v>
          </cell>
          <cell r="E139" t="str">
            <v>kg</v>
          </cell>
          <cell r="F139">
            <v>0.96</v>
          </cell>
          <cell r="G139">
            <v>9450</v>
          </cell>
        </row>
        <row r="140">
          <cell r="B140" t="str">
            <v>ET10100065</v>
          </cell>
          <cell r="C140">
            <v>135</v>
          </cell>
          <cell r="D140" t="str">
            <v>Corte, dobragem, montagem aço CA-50 ø 6,3 a 12,5mm.</v>
          </cell>
          <cell r="E140" t="str">
            <v>kg</v>
          </cell>
          <cell r="F140">
            <v>1.1100000000000001</v>
          </cell>
          <cell r="G140">
            <v>13950</v>
          </cell>
        </row>
        <row r="141">
          <cell r="B141" t="str">
            <v>ET05250653</v>
          </cell>
          <cell r="C141">
            <v>136</v>
          </cell>
          <cell r="D141" t="str">
            <v>Lançamento de concreto.</v>
          </cell>
          <cell r="E141" t="str">
            <v>m3</v>
          </cell>
          <cell r="F141">
            <v>22.57</v>
          </cell>
          <cell r="G141">
            <v>187</v>
          </cell>
        </row>
        <row r="142">
          <cell r="B142" t="str">
            <v>ET45100071</v>
          </cell>
          <cell r="C142">
            <v>137</v>
          </cell>
          <cell r="D142" t="str">
            <v>Concreto bombeado usinado fck=30MPa.</v>
          </cell>
          <cell r="E142" t="str">
            <v>m3</v>
          </cell>
          <cell r="F142">
            <v>297.16000000000003</v>
          </cell>
          <cell r="G142">
            <v>195</v>
          </cell>
        </row>
        <row r="143">
          <cell r="B143" t="str">
            <v>ET60050059</v>
          </cell>
          <cell r="C143">
            <v>138</v>
          </cell>
          <cell r="D143" t="str">
            <v>Concreto usinado de 18MPa.</v>
          </cell>
          <cell r="E143" t="str">
            <v>m3</v>
          </cell>
          <cell r="F143">
            <v>185.77</v>
          </cell>
          <cell r="G143">
            <v>187</v>
          </cell>
        </row>
        <row r="144">
          <cell r="B144" t="str">
            <v>ET25050300</v>
          </cell>
          <cell r="C144">
            <v>139</v>
          </cell>
          <cell r="D144" t="str">
            <v>Fornecimento e montagem de estruturas metálicas.</v>
          </cell>
          <cell r="E144" t="str">
            <v>t</v>
          </cell>
          <cell r="F144">
            <v>7186.39</v>
          </cell>
          <cell r="G144">
            <v>36</v>
          </cell>
        </row>
        <row r="145">
          <cell r="B145" t="str">
            <v>ET25050450</v>
          </cell>
          <cell r="C145">
            <v>140</v>
          </cell>
          <cell r="D145" t="str">
            <v>Peças em chapa de aço 3/8", galvanizadas.</v>
          </cell>
          <cell r="E145" t="str">
            <v>Kg</v>
          </cell>
          <cell r="F145">
            <v>3.99</v>
          </cell>
          <cell r="G145">
            <v>2166</v>
          </cell>
        </row>
        <row r="146">
          <cell r="B146" t="str">
            <v>ET25050453</v>
          </cell>
          <cell r="C146">
            <v>141</v>
          </cell>
          <cell r="D146" t="str">
            <v>Peças em chapa de aço 3/8", galvanizadas.</v>
          </cell>
          <cell r="E146" t="str">
            <v>Kg</v>
          </cell>
          <cell r="F146">
            <v>4.26</v>
          </cell>
          <cell r="G146">
            <v>2078</v>
          </cell>
        </row>
        <row r="147">
          <cell r="B147" t="str">
            <v>ET25050456</v>
          </cell>
          <cell r="C147">
            <v>142</v>
          </cell>
          <cell r="D147" t="str">
            <v>Peças em chapa de aço 3/8", galvanizadas.</v>
          </cell>
          <cell r="E147" t="str">
            <v>Kg</v>
          </cell>
          <cell r="F147">
            <v>4.16</v>
          </cell>
          <cell r="G147">
            <v>1820</v>
          </cell>
        </row>
        <row r="148">
          <cell r="B148" t="str">
            <v>ET50050250</v>
          </cell>
          <cell r="C148">
            <v>143</v>
          </cell>
          <cell r="D148" t="str">
            <v>Muro de contenção em solo reforçado.</v>
          </cell>
          <cell r="E148" t="str">
            <v>m2</v>
          </cell>
          <cell r="F148">
            <v>145.63</v>
          </cell>
          <cell r="G148">
            <v>144</v>
          </cell>
        </row>
        <row r="149">
          <cell r="B149" t="str">
            <v>ET55100100</v>
          </cell>
          <cell r="C149">
            <v>144</v>
          </cell>
          <cell r="D149" t="str">
            <v>Canal pré-fabricado, em concreto armado seção U.</v>
          </cell>
          <cell r="E149" t="str">
            <v>m2</v>
          </cell>
          <cell r="F149">
            <v>384.26</v>
          </cell>
          <cell r="G149">
            <v>86</v>
          </cell>
        </row>
        <row r="150">
          <cell r="B150" t="str">
            <v>ET55100150</v>
          </cell>
          <cell r="C150">
            <v>145</v>
          </cell>
          <cell r="D150" t="str">
            <v>Cobertura de canal pré-fabricado em concreto armado.</v>
          </cell>
          <cell r="E150" t="str">
            <v>m2</v>
          </cell>
          <cell r="F150">
            <v>435.06</v>
          </cell>
          <cell r="G150">
            <v>58</v>
          </cell>
        </row>
        <row r="151">
          <cell r="B151" t="str">
            <v>ES05250359</v>
          </cell>
          <cell r="C151">
            <v>146</v>
          </cell>
          <cell r="D151" t="str">
            <v>Gradil em tubo de ferro galvanizado de 1 1/4".</v>
          </cell>
          <cell r="E151" t="str">
            <v>m</v>
          </cell>
          <cell r="F151">
            <v>338.32</v>
          </cell>
          <cell r="G151">
            <v>144</v>
          </cell>
        </row>
        <row r="152">
          <cell r="B152" t="str">
            <v>ES10250150</v>
          </cell>
          <cell r="C152">
            <v>147</v>
          </cell>
          <cell r="D152" t="str">
            <v xml:space="preserve">Peça em Angelim ou similar, de 2"x1".Fornecimento. </v>
          </cell>
          <cell r="E152" t="str">
            <v>m</v>
          </cell>
          <cell r="F152">
            <v>2.14</v>
          </cell>
          <cell r="G152">
            <v>150</v>
          </cell>
        </row>
        <row r="153">
          <cell r="B153" t="str">
            <v>ES10250200</v>
          </cell>
          <cell r="C153">
            <v>148</v>
          </cell>
          <cell r="D153" t="str">
            <v xml:space="preserve">Peça em Ipê ou similar, de 2"x8".  Fornecimento.    </v>
          </cell>
          <cell r="E153" t="str">
            <v>m</v>
          </cell>
          <cell r="F153">
            <v>30.26</v>
          </cell>
          <cell r="G153">
            <v>200</v>
          </cell>
        </row>
        <row r="154">
          <cell r="B154" t="str">
            <v>ES10250262</v>
          </cell>
          <cell r="C154">
            <v>149</v>
          </cell>
          <cell r="D154" t="str">
            <v>Peça em Maçaranduba ou similar, serrada, de 3"x6".</v>
          </cell>
          <cell r="E154" t="str">
            <v>m</v>
          </cell>
          <cell r="F154">
            <v>8.66</v>
          </cell>
          <cell r="G154">
            <v>100</v>
          </cell>
        </row>
        <row r="155">
          <cell r="B155" t="str">
            <v>ES99990050</v>
          </cell>
          <cell r="C155">
            <v>150</v>
          </cell>
          <cell r="D155" t="str">
            <v>Arruela de 5/16", inclusive transporte até a obra.</v>
          </cell>
          <cell r="E155" t="str">
            <v>un</v>
          </cell>
          <cell r="F155">
            <v>0.02</v>
          </cell>
          <cell r="G155">
            <v>863</v>
          </cell>
        </row>
        <row r="156">
          <cell r="B156" t="str">
            <v>ES99990700</v>
          </cell>
          <cell r="C156">
            <v>151</v>
          </cell>
          <cell r="D156" t="str">
            <v>Parafuso de (8x250)mm.</v>
          </cell>
          <cell r="E156" t="str">
            <v>un</v>
          </cell>
          <cell r="F156">
            <v>0.78</v>
          </cell>
          <cell r="G156">
            <v>863</v>
          </cell>
        </row>
        <row r="157">
          <cell r="B157" t="str">
            <v>ES99990800</v>
          </cell>
          <cell r="C157">
            <v>152</v>
          </cell>
          <cell r="D157" t="str">
            <v>Porca de 5/16", inclusive transporte até a obra.</v>
          </cell>
          <cell r="E157" t="str">
            <v>un</v>
          </cell>
          <cell r="F157">
            <v>0.04</v>
          </cell>
          <cell r="G157">
            <v>863</v>
          </cell>
        </row>
        <row r="158">
          <cell r="B158" t="str">
            <v>ES99990900</v>
          </cell>
          <cell r="C158">
            <v>153</v>
          </cell>
          <cell r="D158" t="str">
            <v>Prego com cabeça chata 23x54, em caixa de 100Kg.</v>
          </cell>
          <cell r="E158" t="str">
            <v>Kg</v>
          </cell>
          <cell r="F158">
            <v>3.01</v>
          </cell>
          <cell r="G158">
            <v>332</v>
          </cell>
        </row>
        <row r="159">
          <cell r="B159" t="str">
            <v>IT25100112</v>
          </cell>
          <cell r="C159">
            <v>154</v>
          </cell>
          <cell r="D159" t="str">
            <v>Kanalex diâmetro de 50mm (2" ).</v>
          </cell>
          <cell r="E159" t="str">
            <v>m</v>
          </cell>
          <cell r="F159">
            <v>4.55</v>
          </cell>
          <cell r="G159">
            <v>356</v>
          </cell>
        </row>
        <row r="160">
          <cell r="B160" t="str">
            <v>IT25100115</v>
          </cell>
          <cell r="C160">
            <v>155</v>
          </cell>
          <cell r="D160" t="str">
            <v>Kanalex diâmetro de 75mm (3" ).</v>
          </cell>
          <cell r="E160" t="str">
            <v>m</v>
          </cell>
          <cell r="F160">
            <v>5.98</v>
          </cell>
          <cell r="G160">
            <v>1766</v>
          </cell>
        </row>
        <row r="161">
          <cell r="B161" t="str">
            <v>IT25100118</v>
          </cell>
          <cell r="C161">
            <v>156</v>
          </cell>
          <cell r="D161" t="str">
            <v>Kanalex diâmetro de 100mm (4" ).</v>
          </cell>
          <cell r="E161" t="str">
            <v>m</v>
          </cell>
          <cell r="F161">
            <v>7.02</v>
          </cell>
          <cell r="G161">
            <v>2554</v>
          </cell>
        </row>
        <row r="162">
          <cell r="B162" t="str">
            <v>IT25100159</v>
          </cell>
          <cell r="C162">
            <v>157</v>
          </cell>
          <cell r="D162" t="str">
            <v>Linha dupla de Kanalex diâmetro de 75mm (3" ).</v>
          </cell>
          <cell r="E162" t="str">
            <v>m</v>
          </cell>
          <cell r="F162">
            <v>10.52</v>
          </cell>
          <cell r="G162">
            <v>3705</v>
          </cell>
        </row>
        <row r="163">
          <cell r="B163" t="str">
            <v>IT25100162</v>
          </cell>
          <cell r="C163">
            <v>158</v>
          </cell>
          <cell r="D163" t="str">
            <v>Linha dupla de Kanalex diâmetro de 100mm (4" ).</v>
          </cell>
          <cell r="E163" t="str">
            <v>m</v>
          </cell>
          <cell r="F163">
            <v>21.87</v>
          </cell>
          <cell r="G163">
            <v>6000</v>
          </cell>
        </row>
        <row r="164">
          <cell r="B164" t="str">
            <v xml:space="preserve"> IT25100165</v>
          </cell>
          <cell r="C164">
            <v>159</v>
          </cell>
          <cell r="D164" t="str">
            <v>Linha dupla de Kanalex diâmetro de 125mm (5" ).</v>
          </cell>
          <cell r="E164" t="str">
            <v>m</v>
          </cell>
          <cell r="F164">
            <v>29.6</v>
          </cell>
          <cell r="G164">
            <v>4000</v>
          </cell>
        </row>
        <row r="165">
          <cell r="B165" t="str">
            <v xml:space="preserve"> IT25340321</v>
          </cell>
          <cell r="C165">
            <v>160</v>
          </cell>
          <cell r="D165" t="str">
            <v>Cabo de cobre rígido, seção de 35mm2 XLPE.</v>
          </cell>
          <cell r="E165" t="str">
            <v>m</v>
          </cell>
          <cell r="F165">
            <v>11.38</v>
          </cell>
          <cell r="G165">
            <v>2842</v>
          </cell>
        </row>
        <row r="166">
          <cell r="B166" t="str">
            <v>IT25700100</v>
          </cell>
          <cell r="C166">
            <v>161</v>
          </cell>
          <cell r="D166" t="str">
            <v>Haste para aterramento, de cobre, de 5/8", com 3m.</v>
          </cell>
          <cell r="E166" t="str">
            <v xml:space="preserve"> un</v>
          </cell>
          <cell r="F166">
            <v>60.94</v>
          </cell>
          <cell r="G166">
            <v>29</v>
          </cell>
        </row>
        <row r="167">
          <cell r="B167" t="str">
            <v>IT25990100</v>
          </cell>
          <cell r="C167">
            <v>162</v>
          </cell>
          <cell r="D167" t="str">
            <v>Base de ferro retangular, para caixa subterrânea.</v>
          </cell>
          <cell r="E167" t="str">
            <v xml:space="preserve"> un</v>
          </cell>
          <cell r="F167">
            <v>117.72</v>
          </cell>
          <cell r="G167">
            <v>55</v>
          </cell>
        </row>
        <row r="168">
          <cell r="B168" t="str">
            <v>IT25990103</v>
          </cell>
          <cell r="C168">
            <v>163</v>
          </cell>
          <cell r="D168" t="str">
            <v>Tampa de ferro retangular, medindo (1,07x0,52)m.</v>
          </cell>
          <cell r="E168" t="str">
            <v xml:space="preserve"> un</v>
          </cell>
          <cell r="F168">
            <v>231.13</v>
          </cell>
          <cell r="G168">
            <v>55</v>
          </cell>
        </row>
        <row r="169">
          <cell r="B169" t="str">
            <v>RV15200409</v>
          </cell>
          <cell r="C169">
            <v>164</v>
          </cell>
          <cell r="D169" t="str">
            <v>Revestimento com granito Cinza flameado.</v>
          </cell>
          <cell r="E169" t="str">
            <v>m2</v>
          </cell>
          <cell r="F169">
            <v>82.41</v>
          </cell>
          <cell r="G169">
            <v>152</v>
          </cell>
        </row>
        <row r="170">
          <cell r="B170" t="str">
            <v>RV15250103</v>
          </cell>
          <cell r="C170">
            <v>165</v>
          </cell>
          <cell r="D170" t="str">
            <v>Piso de concreto simples,8cm de espessura.</v>
          </cell>
          <cell r="E170" t="str">
            <v>m2</v>
          </cell>
          <cell r="F170">
            <v>24.65</v>
          </cell>
          <cell r="G170">
            <v>1095</v>
          </cell>
        </row>
        <row r="171">
          <cell r="B171" t="str">
            <v>CI05750050</v>
          </cell>
          <cell r="C171">
            <v>166</v>
          </cell>
          <cell r="D171" t="str">
            <v>Cabine para quiosque em Fiber-Glass.</v>
          </cell>
          <cell r="E171" t="str">
            <v xml:space="preserve"> un   </v>
          </cell>
          <cell r="F171">
            <v>12250.73</v>
          </cell>
          <cell r="G171">
            <v>6</v>
          </cell>
        </row>
        <row r="172">
          <cell r="B172" t="str">
            <v>PT05300250</v>
          </cell>
          <cell r="C172">
            <v>167</v>
          </cell>
          <cell r="D172" t="str">
            <v>Pintura sobre concreto com uma demão de Primer.</v>
          </cell>
          <cell r="E172" t="str">
            <v>m2</v>
          </cell>
          <cell r="F172">
            <v>9.09</v>
          </cell>
          <cell r="G172">
            <v>542</v>
          </cell>
        </row>
        <row r="173">
          <cell r="B173" t="str">
            <v>PT05400106</v>
          </cell>
          <cell r="C173">
            <v>168</v>
          </cell>
          <cell r="D173" t="str">
            <v>Pintura interna ou externa sobre ferro, com esmalte.</v>
          </cell>
          <cell r="E173" t="str">
            <v>m2</v>
          </cell>
          <cell r="F173">
            <v>7.86</v>
          </cell>
          <cell r="G173">
            <v>1262</v>
          </cell>
        </row>
        <row r="174">
          <cell r="B174" t="str">
            <v>DR05200050</v>
          </cell>
          <cell r="C174">
            <v>169</v>
          </cell>
          <cell r="D174" t="str">
            <v>Tubo de concreto armado com diametro de 0,40m.</v>
          </cell>
          <cell r="E174" t="str">
            <v>m</v>
          </cell>
          <cell r="F174">
            <v>43.02</v>
          </cell>
          <cell r="G174">
            <v>768</v>
          </cell>
        </row>
        <row r="175">
          <cell r="B175" t="str">
            <v>DR05200100</v>
          </cell>
          <cell r="C175">
            <v>170</v>
          </cell>
          <cell r="D175" t="str">
            <v>Tubo de concreto armado com diâmetro de 0,50m.</v>
          </cell>
          <cell r="E175" t="str">
            <v>m</v>
          </cell>
          <cell r="F175">
            <v>62.61</v>
          </cell>
          <cell r="G175">
            <v>290</v>
          </cell>
        </row>
        <row r="176">
          <cell r="B176" t="str">
            <v>DR05200150</v>
          </cell>
          <cell r="C176">
            <v>171</v>
          </cell>
          <cell r="D176" t="str">
            <v>Tubo de concreto armado com diâmetro de 0,60m.</v>
          </cell>
          <cell r="E176" t="str">
            <v>m</v>
          </cell>
          <cell r="F176">
            <v>71.53</v>
          </cell>
          <cell r="G176">
            <v>54</v>
          </cell>
        </row>
        <row r="177">
          <cell r="B177" t="str">
            <v>DR05200200</v>
          </cell>
          <cell r="C177">
            <v>172</v>
          </cell>
          <cell r="D177" t="str">
            <v>Tubo de concreto armado com diâmetro de 0,70m.</v>
          </cell>
          <cell r="E177" t="str">
            <v>m</v>
          </cell>
          <cell r="F177">
            <v>106.59</v>
          </cell>
          <cell r="G177">
            <v>264</v>
          </cell>
        </row>
        <row r="178">
          <cell r="B178" t="str">
            <v>DR05200250</v>
          </cell>
          <cell r="C178">
            <v>173</v>
          </cell>
          <cell r="D178" t="str">
            <v>Tubo de concreto armado com diâmetro de 0,80m.</v>
          </cell>
          <cell r="E178" t="str">
            <v>m</v>
          </cell>
          <cell r="F178">
            <v>113.63</v>
          </cell>
          <cell r="G178">
            <v>38</v>
          </cell>
        </row>
        <row r="179">
          <cell r="B179" t="str">
            <v>DR05200350</v>
          </cell>
          <cell r="C179">
            <v>174</v>
          </cell>
          <cell r="D179" t="str">
            <v>Tubo de concreto armado com diametro de 1m.</v>
          </cell>
          <cell r="E179" t="str">
            <v>m</v>
          </cell>
          <cell r="F179">
            <v>189.28</v>
          </cell>
          <cell r="G179">
            <v>320</v>
          </cell>
        </row>
        <row r="180">
          <cell r="B180" t="str">
            <v>DR05200500</v>
          </cell>
          <cell r="C180">
            <v>175</v>
          </cell>
          <cell r="D180" t="str">
            <v>Tubo de concreto armado com diâmetro de 1,50m.</v>
          </cell>
          <cell r="E180" t="str">
            <v>m</v>
          </cell>
          <cell r="F180">
            <v>400.58</v>
          </cell>
          <cell r="G180">
            <v>214</v>
          </cell>
        </row>
        <row r="181">
          <cell r="B181" t="str">
            <v>DR05400100</v>
          </cell>
          <cell r="C181">
            <v>176</v>
          </cell>
          <cell r="D181" t="str">
            <v>Tubo de PVC rígido Vinilfort, diâmetro de 150mm.</v>
          </cell>
          <cell r="E181" t="str">
            <v>m</v>
          </cell>
          <cell r="F181">
            <v>19.47</v>
          </cell>
          <cell r="G181">
            <v>1643</v>
          </cell>
        </row>
        <row r="182">
          <cell r="B182" t="str">
            <v>DR05400150</v>
          </cell>
          <cell r="C182">
            <v>177</v>
          </cell>
          <cell r="D182" t="str">
            <v>Tubo de PVC rígido Vinilfort, diâmetro de 200mm.</v>
          </cell>
          <cell r="E182" t="str">
            <v>m</v>
          </cell>
          <cell r="F182">
            <v>27.22</v>
          </cell>
          <cell r="G182">
            <v>263</v>
          </cell>
        </row>
        <row r="183">
          <cell r="B183" t="str">
            <v>DR10050065</v>
          </cell>
          <cell r="C183">
            <v>178</v>
          </cell>
          <cell r="D183" t="str">
            <v>Tubo de ferro fundido K-9, diâmetro de 300mm.</v>
          </cell>
          <cell r="E183" t="str">
            <v>m</v>
          </cell>
          <cell r="F183">
            <v>370.29</v>
          </cell>
          <cell r="G183">
            <v>200</v>
          </cell>
        </row>
        <row r="184">
          <cell r="B184" t="str">
            <v>DR20100050</v>
          </cell>
          <cell r="C184">
            <v>179</v>
          </cell>
          <cell r="D184" t="str">
            <v>Poço de visita de (1,20x1,20x1,40)m ø 0,40 a 0,70m.</v>
          </cell>
          <cell r="E184" t="str">
            <v xml:space="preserve"> un</v>
          </cell>
          <cell r="F184">
            <v>704.13</v>
          </cell>
          <cell r="G184">
            <v>22</v>
          </cell>
        </row>
        <row r="185">
          <cell r="B185" t="str">
            <v>DR20100053</v>
          </cell>
          <cell r="C185">
            <v>180</v>
          </cell>
          <cell r="D185" t="str">
            <v>Poço de visita de (1,30 x1,30 x1,40)m ø de 0,80 m.</v>
          </cell>
          <cell r="E185" t="str">
            <v xml:space="preserve"> un</v>
          </cell>
          <cell r="F185">
            <v>750.69</v>
          </cell>
          <cell r="G185">
            <v>2</v>
          </cell>
        </row>
        <row r="186">
          <cell r="B186" t="str">
            <v>DR20100059</v>
          </cell>
          <cell r="C186">
            <v>181</v>
          </cell>
          <cell r="D186" t="str">
            <v>Poço de visita de (1.50x1.50x1.60)m ø1,00 m.</v>
          </cell>
          <cell r="E186" t="str">
            <v xml:space="preserve"> un</v>
          </cell>
          <cell r="F186">
            <v>948.69</v>
          </cell>
          <cell r="G186">
            <v>11</v>
          </cell>
        </row>
        <row r="187">
          <cell r="B187" t="str">
            <v>DR20100068</v>
          </cell>
          <cell r="C187">
            <v>182</v>
          </cell>
          <cell r="D187" t="str">
            <v>Poço de vista de ( 2x 2x2,10)m ø1,50m.</v>
          </cell>
          <cell r="E187" t="str">
            <v xml:space="preserve"> un</v>
          </cell>
          <cell r="F187">
            <v>1525.88</v>
          </cell>
          <cell r="G187">
            <v>7</v>
          </cell>
        </row>
        <row r="188">
          <cell r="B188" t="str">
            <v>DR20150053</v>
          </cell>
          <cell r="C188">
            <v>183</v>
          </cell>
          <cell r="D188" t="str">
            <v>Poço de visita para esgoto sanitário de 1m .</v>
          </cell>
          <cell r="E188" t="str">
            <v xml:space="preserve"> un</v>
          </cell>
          <cell r="F188">
            <v>129.63</v>
          </cell>
          <cell r="G188">
            <v>2</v>
          </cell>
        </row>
        <row r="189">
          <cell r="B189" t="str">
            <v>DR20150056</v>
          </cell>
          <cell r="C189">
            <v>184</v>
          </cell>
          <cell r="D189" t="str">
            <v xml:space="preserve">Poço de visita para esgoto sanitário de 1,05m.                      </v>
          </cell>
          <cell r="E189" t="str">
            <v xml:space="preserve"> un</v>
          </cell>
          <cell r="F189">
            <v>303.89</v>
          </cell>
          <cell r="G189">
            <v>1</v>
          </cell>
        </row>
        <row r="190">
          <cell r="B190" t="str">
            <v>DR20150059</v>
          </cell>
          <cell r="C190">
            <v>185</v>
          </cell>
          <cell r="D190" t="str">
            <v xml:space="preserve">Poço de visita para esgoto sanitário de 1,20m.  </v>
          </cell>
          <cell r="E190" t="str">
            <v xml:space="preserve"> un</v>
          </cell>
          <cell r="F190">
            <v>337.88</v>
          </cell>
          <cell r="G190">
            <v>15</v>
          </cell>
        </row>
        <row r="191">
          <cell r="B191" t="str">
            <v>DR20150062</v>
          </cell>
          <cell r="C191">
            <v>186</v>
          </cell>
          <cell r="D191" t="str">
            <v xml:space="preserve">Poço de visita de esgoto sanitário de 1,40m.      </v>
          </cell>
          <cell r="E191" t="str">
            <v xml:space="preserve"> un</v>
          </cell>
          <cell r="F191">
            <v>387.67</v>
          </cell>
          <cell r="G191">
            <v>5</v>
          </cell>
        </row>
        <row r="192">
          <cell r="B192" t="str">
            <v>DR20150065</v>
          </cell>
          <cell r="C192">
            <v>187</v>
          </cell>
          <cell r="D192" t="str">
            <v xml:space="preserve">Poço de visita de esgoto sanitário de 1,50m.  </v>
          </cell>
          <cell r="E192" t="str">
            <v xml:space="preserve"> un</v>
          </cell>
          <cell r="F192">
            <v>412.76</v>
          </cell>
          <cell r="G192">
            <v>7</v>
          </cell>
        </row>
        <row r="193">
          <cell r="B193" t="str">
            <v>DR20150068</v>
          </cell>
          <cell r="C193">
            <v>188</v>
          </cell>
          <cell r="D193" t="str">
            <v xml:space="preserve">Poço de visita de esgoto sanitário de 1,60m.          </v>
          </cell>
          <cell r="E193" t="str">
            <v xml:space="preserve"> un</v>
          </cell>
          <cell r="F193">
            <v>416.03</v>
          </cell>
          <cell r="G193">
            <v>4</v>
          </cell>
        </row>
        <row r="194">
          <cell r="B194" t="str">
            <v>DR20150071</v>
          </cell>
          <cell r="C194">
            <v>189</v>
          </cell>
          <cell r="D194" t="str">
            <v xml:space="preserve">Poço de visita de esgoto sanitário de 1,70m.   </v>
          </cell>
          <cell r="E194" t="str">
            <v xml:space="preserve"> un</v>
          </cell>
          <cell r="F194">
            <v>450.56</v>
          </cell>
          <cell r="G194">
            <v>2</v>
          </cell>
        </row>
        <row r="195">
          <cell r="B195" t="str">
            <v>DR20150074</v>
          </cell>
          <cell r="C195">
            <v>190</v>
          </cell>
          <cell r="D195" t="str">
            <v xml:space="preserve">Poço de visita de esgoto sanitário de 2m.       </v>
          </cell>
          <cell r="E195" t="str">
            <v xml:space="preserve"> un</v>
          </cell>
          <cell r="F195">
            <v>479.14</v>
          </cell>
          <cell r="G195">
            <v>12</v>
          </cell>
        </row>
        <row r="196">
          <cell r="B196" t="str">
            <v>DR20150077</v>
          </cell>
          <cell r="C196">
            <v>191</v>
          </cell>
          <cell r="D196" t="str">
            <v xml:space="preserve">Poço de visita de esgoto sanitário de 2,30m.        </v>
          </cell>
          <cell r="E196" t="str">
            <v xml:space="preserve"> un</v>
          </cell>
          <cell r="F196">
            <v>518.35</v>
          </cell>
          <cell r="G196">
            <v>2</v>
          </cell>
        </row>
        <row r="197">
          <cell r="B197" t="str">
            <v>DR30150103</v>
          </cell>
          <cell r="C197">
            <v>192</v>
          </cell>
          <cell r="D197" t="str">
            <v>Caixa de ralo de blocos de concreto prensado.</v>
          </cell>
          <cell r="E197" t="str">
            <v xml:space="preserve"> un</v>
          </cell>
          <cell r="F197">
            <v>541.29999999999995</v>
          </cell>
          <cell r="G197">
            <v>135</v>
          </cell>
        </row>
        <row r="198">
          <cell r="B198" t="str">
            <v>DR05300100</v>
          </cell>
          <cell r="C198">
            <v>193</v>
          </cell>
          <cell r="D198" t="str">
            <v>Manilha cerâmica vidrada, com diâmetro 0,15m.</v>
          </cell>
          <cell r="E198" t="str">
            <v>m</v>
          </cell>
          <cell r="F198">
            <v>16.14</v>
          </cell>
          <cell r="G198">
            <v>1240</v>
          </cell>
        </row>
        <row r="199">
          <cell r="B199" t="str">
            <v>DR35050250</v>
          </cell>
          <cell r="C199">
            <v>194</v>
          </cell>
          <cell r="D199" t="str">
            <v>Tampão de ferro fundido completo pesado, de 0,60m.</v>
          </cell>
          <cell r="E199" t="str">
            <v xml:space="preserve"> un</v>
          </cell>
          <cell r="F199">
            <v>209.66</v>
          </cell>
          <cell r="G199">
            <v>140</v>
          </cell>
        </row>
        <row r="200">
          <cell r="B200" t="str">
            <v>DR35050300</v>
          </cell>
          <cell r="C200">
            <v>195</v>
          </cell>
          <cell r="D200" t="str">
            <v>Tampão de ferro fundido completo, de 3 seções.</v>
          </cell>
          <cell r="E200" t="str">
            <v xml:space="preserve"> un</v>
          </cell>
          <cell r="F200">
            <v>1659.65</v>
          </cell>
          <cell r="G200">
            <v>9</v>
          </cell>
        </row>
        <row r="201">
          <cell r="B201" t="str">
            <v>DR55050450</v>
          </cell>
          <cell r="C201">
            <v>196</v>
          </cell>
          <cell r="D201" t="str">
            <v>Embasamento de tubulação, feito com pó-de-pedra.</v>
          </cell>
          <cell r="E201" t="str">
            <v>m3</v>
          </cell>
          <cell r="F201">
            <v>47.35</v>
          </cell>
          <cell r="G201">
            <v>200</v>
          </cell>
        </row>
        <row r="202">
          <cell r="B202" t="str">
            <v>DR75050077</v>
          </cell>
          <cell r="C202">
            <v>197</v>
          </cell>
          <cell r="D202" t="str">
            <v>Levantamento limpeza reassentamento tubos ø1,50m.</v>
          </cell>
          <cell r="E202" t="str">
            <v>m</v>
          </cell>
          <cell r="F202">
            <v>137.80000000000001</v>
          </cell>
          <cell r="G202">
            <v>576</v>
          </cell>
        </row>
        <row r="203">
          <cell r="B203" t="str">
            <v>BP05050050</v>
          </cell>
          <cell r="C203">
            <v>198</v>
          </cell>
          <cell r="D203" t="str">
            <v>Base de brita corrida.</v>
          </cell>
          <cell r="E203" t="str">
            <v>m3</v>
          </cell>
          <cell r="F203">
            <v>35.47</v>
          </cell>
          <cell r="G203">
            <v>7200</v>
          </cell>
        </row>
        <row r="204">
          <cell r="B204" t="str">
            <v>BP05050400A</v>
          </cell>
          <cell r="C204">
            <v>199</v>
          </cell>
          <cell r="D204" t="str">
            <v>Imprimação de base de pavimentação.</v>
          </cell>
          <cell r="E204" t="str">
            <v>m2</v>
          </cell>
          <cell r="F204">
            <v>2.04</v>
          </cell>
          <cell r="G204">
            <v>23998</v>
          </cell>
        </row>
        <row r="205">
          <cell r="B205" t="str">
            <v>BP05050100</v>
          </cell>
          <cell r="C205">
            <v>200</v>
          </cell>
          <cell r="D205" t="str">
            <v>Camada de bloqueio (colchão) de areia.</v>
          </cell>
          <cell r="E205" t="str">
            <v>m3</v>
          </cell>
          <cell r="F205">
            <v>29.11</v>
          </cell>
          <cell r="G205">
            <v>7200</v>
          </cell>
        </row>
        <row r="206">
          <cell r="B206" t="str">
            <v>BP05050103</v>
          </cell>
          <cell r="C206">
            <v>201</v>
          </cell>
          <cell r="D206" t="str">
            <v>Camada de bloqueio (colchão) de pó-de-pedra.</v>
          </cell>
          <cell r="E206" t="str">
            <v>m3</v>
          </cell>
          <cell r="F206">
            <v>31.41</v>
          </cell>
          <cell r="G206">
            <v>6000</v>
          </cell>
        </row>
        <row r="207">
          <cell r="B207" t="str">
            <v>BP10050659</v>
          </cell>
          <cell r="C207">
            <v>202</v>
          </cell>
          <cell r="D207" t="str">
            <v>Revestimento de CBUQ, com  10cm de espessura.</v>
          </cell>
          <cell r="E207" t="str">
            <v>m2</v>
          </cell>
          <cell r="F207">
            <v>24.98</v>
          </cell>
          <cell r="G207">
            <v>23998</v>
          </cell>
        </row>
        <row r="208">
          <cell r="B208" t="str">
            <v>BP10200368</v>
          </cell>
          <cell r="C208">
            <v>203</v>
          </cell>
          <cell r="D208" t="str">
            <v>Revestimento intertravado com peças de concreto.</v>
          </cell>
          <cell r="E208" t="str">
            <v>m2</v>
          </cell>
          <cell r="F208">
            <v>54.88</v>
          </cell>
          <cell r="G208">
            <v>18820</v>
          </cell>
        </row>
        <row r="209">
          <cell r="B209" t="str">
            <v>BP10250050</v>
          </cell>
          <cell r="C209">
            <v>204</v>
          </cell>
          <cell r="D209" t="str">
            <v>Paralelepípedos.Fornecimento.</v>
          </cell>
          <cell r="E209" t="str">
            <v xml:space="preserve"> un</v>
          </cell>
          <cell r="F209">
            <v>0.45</v>
          </cell>
          <cell r="G209">
            <v>2877</v>
          </cell>
        </row>
        <row r="210">
          <cell r="B210" t="str">
            <v>BP05050450</v>
          </cell>
          <cell r="C210">
            <v>205</v>
          </cell>
          <cell r="D210" t="str">
            <v>Regularização de subleito.</v>
          </cell>
          <cell r="E210" t="str">
            <v>m2</v>
          </cell>
          <cell r="F210">
            <v>0.41</v>
          </cell>
          <cell r="G210">
            <v>23998</v>
          </cell>
        </row>
        <row r="211">
          <cell r="B211" t="str">
            <v>BP20100053</v>
          </cell>
          <cell r="C211">
            <v>206</v>
          </cell>
          <cell r="D211" t="str">
            <v>Cordões de concreto simples, secção de (10x25)cm.</v>
          </cell>
          <cell r="E211" t="str">
            <v>m</v>
          </cell>
          <cell r="F211">
            <v>15.98</v>
          </cell>
          <cell r="G211">
            <v>864</v>
          </cell>
        </row>
        <row r="212">
          <cell r="B212" t="str">
            <v>BP05050250</v>
          </cell>
          <cell r="C212">
            <v>207</v>
          </cell>
          <cell r="D212" t="str">
            <v>Construção de aterro.</v>
          </cell>
          <cell r="E212" t="str">
            <v>m3</v>
          </cell>
          <cell r="F212">
            <v>1.1299999999999999</v>
          </cell>
          <cell r="G212">
            <v>5000</v>
          </cell>
        </row>
        <row r="213">
          <cell r="B213" t="str">
            <v>BP10050400A</v>
          </cell>
          <cell r="C213">
            <v>208</v>
          </cell>
          <cell r="D213" t="str">
            <v>Pintura de ligação.</v>
          </cell>
          <cell r="E213" t="str">
            <v>m2</v>
          </cell>
          <cell r="F213">
            <v>1.23</v>
          </cell>
          <cell r="G213">
            <v>23998</v>
          </cell>
        </row>
        <row r="214">
          <cell r="B214" t="str">
            <v>BP10050500</v>
          </cell>
          <cell r="C214">
            <v>209</v>
          </cell>
          <cell r="D214" t="str">
            <v>Recomposição de revestimento em concreto asfáltico.</v>
          </cell>
          <cell r="E214" t="str">
            <v>m2</v>
          </cell>
          <cell r="F214">
            <v>2.13</v>
          </cell>
          <cell r="G214">
            <v>2000</v>
          </cell>
        </row>
        <row r="215">
          <cell r="B215" t="str">
            <v>BP10150050</v>
          </cell>
          <cell r="C215">
            <v>210</v>
          </cell>
          <cell r="D215" t="str">
            <v>Junta de retração, serrada com disco de diamantes.</v>
          </cell>
          <cell r="E215" t="str">
            <v>m</v>
          </cell>
          <cell r="F215">
            <v>7.5</v>
          </cell>
          <cell r="G215">
            <v>415</v>
          </cell>
        </row>
        <row r="216">
          <cell r="B216" t="str">
            <v>BP10250050</v>
          </cell>
          <cell r="C216">
            <v>211</v>
          </cell>
          <cell r="D216" t="str">
            <v xml:space="preserve">Paralelepípedos.Fornecimento. </v>
          </cell>
          <cell r="E216" t="str">
            <v xml:space="preserve"> un</v>
          </cell>
          <cell r="F216">
            <v>0.45</v>
          </cell>
          <cell r="G216">
            <v>2877</v>
          </cell>
        </row>
        <row r="217">
          <cell r="B217" t="str">
            <v>BP15050050</v>
          </cell>
          <cell r="C217">
            <v>212</v>
          </cell>
          <cell r="D217" t="str">
            <v>Fresagem espessura de até 5cm.</v>
          </cell>
          <cell r="E217" t="str">
            <v>m2</v>
          </cell>
          <cell r="F217">
            <v>1.34</v>
          </cell>
          <cell r="G217">
            <v>16799</v>
          </cell>
        </row>
        <row r="218">
          <cell r="B218" t="str">
            <v>BP20150056</v>
          </cell>
          <cell r="C218">
            <v>213</v>
          </cell>
          <cell r="D218" t="str">
            <v>Sarjeta e meio-fio conjugados, de concreto simples.</v>
          </cell>
          <cell r="E218" t="str">
            <v>m</v>
          </cell>
          <cell r="F218">
            <v>44.43</v>
          </cell>
          <cell r="G218">
            <v>4315</v>
          </cell>
        </row>
        <row r="219">
          <cell r="B219" t="str">
            <v>PJ05100150</v>
          </cell>
          <cell r="C219">
            <v>214</v>
          </cell>
          <cell r="D219" t="str">
            <v>Plantio de grama em placas.</v>
          </cell>
          <cell r="E219" t="str">
            <v>m2</v>
          </cell>
          <cell r="F219">
            <v>6.48</v>
          </cell>
          <cell r="G219">
            <v>2213</v>
          </cell>
        </row>
        <row r="220">
          <cell r="B220" t="str">
            <v>PJ10050200</v>
          </cell>
          <cell r="C220">
            <v>215</v>
          </cell>
          <cell r="D220" t="str">
            <v>Plantio de árvore de 2m de altura.</v>
          </cell>
          <cell r="E220" t="str">
            <v xml:space="preserve"> un</v>
          </cell>
          <cell r="F220">
            <v>14.95</v>
          </cell>
          <cell r="G220">
            <v>283</v>
          </cell>
        </row>
        <row r="221">
          <cell r="B221" t="str">
            <v>PJ10150050</v>
          </cell>
          <cell r="C221">
            <v>216</v>
          </cell>
          <cell r="D221" t="str">
            <v>Árvores tipo 1 - Pseudobombax Ellipticum.</v>
          </cell>
          <cell r="E221" t="str">
            <v xml:space="preserve"> un</v>
          </cell>
          <cell r="F221">
            <v>12.9</v>
          </cell>
          <cell r="G221">
            <v>283</v>
          </cell>
        </row>
        <row r="222">
          <cell r="B222" t="str">
            <v>PJ10250056</v>
          </cell>
          <cell r="C222">
            <v>217</v>
          </cell>
          <cell r="D222" t="str">
            <v>Palmeira tipo 3 - Roystonea Oleracea.</v>
          </cell>
          <cell r="E222" t="str">
            <v xml:space="preserve"> un</v>
          </cell>
          <cell r="F222">
            <v>250</v>
          </cell>
          <cell r="G222">
            <v>20</v>
          </cell>
        </row>
        <row r="223">
          <cell r="B223" t="str">
            <v>PJ20100050</v>
          </cell>
          <cell r="C223">
            <v>218</v>
          </cell>
          <cell r="D223" t="str">
            <v>Arrancamento e replantio de árvore adulta.</v>
          </cell>
          <cell r="E223" t="str">
            <v xml:space="preserve"> un</v>
          </cell>
          <cell r="F223">
            <v>46.5</v>
          </cell>
          <cell r="G223">
            <v>32</v>
          </cell>
        </row>
        <row r="224">
          <cell r="B224" t="str">
            <v>PJ20100306</v>
          </cell>
          <cell r="C224">
            <v>219</v>
          </cell>
          <cell r="D224" t="str">
            <v>Remoção de árvore de grande porte.</v>
          </cell>
          <cell r="E224" t="str">
            <v xml:space="preserve"> un</v>
          </cell>
          <cell r="F224">
            <v>886.31</v>
          </cell>
          <cell r="G224">
            <v>10</v>
          </cell>
        </row>
        <row r="225">
          <cell r="B225" t="str">
            <v>PJ40100356</v>
          </cell>
          <cell r="C225">
            <v>220</v>
          </cell>
          <cell r="D225" t="str">
            <v>Tratamento fitossanitário em árvores.</v>
          </cell>
          <cell r="E225" t="str">
            <v xml:space="preserve"> un</v>
          </cell>
          <cell r="F225">
            <v>663.93</v>
          </cell>
          <cell r="G225">
            <v>100</v>
          </cell>
        </row>
        <row r="226">
          <cell r="B226" t="str">
            <v>PJ15050053</v>
          </cell>
          <cell r="C226">
            <v>221</v>
          </cell>
          <cell r="D226" t="str">
            <v>Cerca protetora para jardim.</v>
          </cell>
          <cell r="E226" t="str">
            <v>m2</v>
          </cell>
          <cell r="F226">
            <v>57.16</v>
          </cell>
          <cell r="G226">
            <v>200</v>
          </cell>
        </row>
        <row r="227">
          <cell r="B227" t="str">
            <v>PJ25050100</v>
          </cell>
          <cell r="C227">
            <v>222</v>
          </cell>
          <cell r="D227" t="str">
            <v>Banco para jardim, duplo, pés em ferro fundido.</v>
          </cell>
          <cell r="E227" t="str">
            <v xml:space="preserve"> un</v>
          </cell>
          <cell r="F227">
            <v>904.96</v>
          </cell>
          <cell r="G227">
            <v>36</v>
          </cell>
        </row>
        <row r="228">
          <cell r="B228" t="str">
            <v>PJ25050153</v>
          </cell>
          <cell r="C228">
            <v>223</v>
          </cell>
          <cell r="D228" t="str">
            <v>Mesa de jogos com 4 bancos.</v>
          </cell>
          <cell r="E228" t="str">
            <v xml:space="preserve"> un</v>
          </cell>
          <cell r="F228">
            <v>547.5</v>
          </cell>
          <cell r="G228">
            <v>14</v>
          </cell>
        </row>
        <row r="229">
          <cell r="B229" t="str">
            <v>PJ25100253</v>
          </cell>
          <cell r="C229">
            <v>224</v>
          </cell>
          <cell r="D229" t="str">
            <v>Brinquedo modelo A-08 Dupla Escalada.</v>
          </cell>
          <cell r="E229" t="str">
            <v xml:space="preserve"> un</v>
          </cell>
          <cell r="F229">
            <v>1730.38</v>
          </cell>
          <cell r="G229">
            <v>5</v>
          </cell>
        </row>
        <row r="230">
          <cell r="B230" t="str">
            <v>PJ25100350</v>
          </cell>
          <cell r="C230">
            <v>225</v>
          </cell>
          <cell r="D230" t="str">
            <v>Casa do Tarzan, referência M-45, conforme o modelo.</v>
          </cell>
          <cell r="E230" t="str">
            <v xml:space="preserve"> un</v>
          </cell>
          <cell r="F230">
            <v>2911.25</v>
          </cell>
          <cell r="G230">
            <v>1</v>
          </cell>
        </row>
        <row r="231">
          <cell r="B231" t="str">
            <v>PJ25100600</v>
          </cell>
          <cell r="C231">
            <v>226</v>
          </cell>
          <cell r="D231" t="str">
            <v>Etapa 8, conforme o modelo Pactaplayground.</v>
          </cell>
          <cell r="E231" t="str">
            <v xml:space="preserve"> un</v>
          </cell>
          <cell r="F231">
            <v>263.37</v>
          </cell>
          <cell r="G231">
            <v>1</v>
          </cell>
        </row>
        <row r="232">
          <cell r="B232" t="str">
            <v>PJ25101000</v>
          </cell>
          <cell r="C232">
            <v>227</v>
          </cell>
          <cell r="D232" t="str">
            <v>Prancha para abdominal, em madeira de Lei.</v>
          </cell>
          <cell r="E232" t="str">
            <v xml:space="preserve"> un</v>
          </cell>
          <cell r="F232">
            <v>288.86</v>
          </cell>
          <cell r="G232">
            <v>2</v>
          </cell>
        </row>
        <row r="233">
          <cell r="B233" t="str">
            <v>PJ15050153</v>
          </cell>
          <cell r="C233">
            <v>228</v>
          </cell>
          <cell r="D233" t="str">
            <v>Protetor de árvore em ferro de 3/8".</v>
          </cell>
          <cell r="E233" t="str">
            <v xml:space="preserve"> un</v>
          </cell>
          <cell r="F233">
            <v>40.17</v>
          </cell>
          <cell r="G233">
            <v>283</v>
          </cell>
        </row>
        <row r="234">
          <cell r="B234" t="str">
            <v>PJ20050200</v>
          </cell>
          <cell r="C234">
            <v>229</v>
          </cell>
          <cell r="D234" t="str">
            <v>Aterro com terra preta simples, para gramados.</v>
          </cell>
          <cell r="E234" t="str">
            <v>m3</v>
          </cell>
          <cell r="F234">
            <v>57.72</v>
          </cell>
          <cell r="G234">
            <v>303</v>
          </cell>
        </row>
        <row r="235">
          <cell r="B235" t="str">
            <v>PJ20050453</v>
          </cell>
          <cell r="C235">
            <v>230</v>
          </cell>
          <cell r="D235" t="str">
            <v>Irrigação de árvore e/ou palmeira com Caminhão Pipa.</v>
          </cell>
          <cell r="E235" t="str">
            <v xml:space="preserve"> un</v>
          </cell>
          <cell r="F235">
            <v>0.25</v>
          </cell>
          <cell r="G235">
            <v>303</v>
          </cell>
        </row>
        <row r="236">
          <cell r="B236" t="str">
            <v>PJ20050870</v>
          </cell>
          <cell r="C236">
            <v>231</v>
          </cell>
          <cell r="D236" t="str">
            <v xml:space="preserve">Revolvimento de solo até 20cm de profundidade.   </v>
          </cell>
          <cell r="E236" t="str">
            <v>m2</v>
          </cell>
          <cell r="F236">
            <v>0.67</v>
          </cell>
          <cell r="G236">
            <v>1000</v>
          </cell>
        </row>
        <row r="237">
          <cell r="B237" t="str">
            <v>PJ25250106</v>
          </cell>
          <cell r="C237">
            <v>232</v>
          </cell>
          <cell r="D237" t="str">
            <v>Frade metálico, em ferro fundido, modelo ciclovia.</v>
          </cell>
          <cell r="E237" t="str">
            <v xml:space="preserve"> un</v>
          </cell>
          <cell r="F237">
            <v>94.45</v>
          </cell>
          <cell r="G237">
            <v>505</v>
          </cell>
        </row>
        <row r="238">
          <cell r="B238" t="str">
            <v>PJ40050159</v>
          </cell>
          <cell r="C238">
            <v>233</v>
          </cell>
          <cell r="D238" t="str">
            <v>Remoção de espécies vegetais.</v>
          </cell>
          <cell r="E238" t="str">
            <v xml:space="preserve"> un</v>
          </cell>
          <cell r="F238">
            <v>207.92</v>
          </cell>
          <cell r="G238">
            <v>35</v>
          </cell>
        </row>
        <row r="239">
          <cell r="B239" t="str">
            <v>IP05100300</v>
          </cell>
          <cell r="C239">
            <v>234</v>
          </cell>
          <cell r="D239" t="str">
            <v>Poste de aço, reto, cônico contínuo de 4,5m.</v>
          </cell>
          <cell r="E239" t="str">
            <v xml:space="preserve"> un</v>
          </cell>
          <cell r="F239">
            <v>199.5</v>
          </cell>
          <cell r="G239">
            <v>70</v>
          </cell>
        </row>
        <row r="240">
          <cell r="B240" t="str">
            <v>IP05100553</v>
          </cell>
          <cell r="C240">
            <v>235</v>
          </cell>
          <cell r="D240" t="str">
            <v>Poste de aço, reto, de 7m.</v>
          </cell>
          <cell r="E240" t="str">
            <v xml:space="preserve"> un</v>
          </cell>
          <cell r="F240">
            <v>4336.38</v>
          </cell>
          <cell r="G240">
            <v>10</v>
          </cell>
        </row>
        <row r="241">
          <cell r="B241" t="str">
            <v>IP05100556</v>
          </cell>
          <cell r="C241">
            <v>236</v>
          </cell>
          <cell r="D241" t="str">
            <v>Poste de aço, reto, de 7m.</v>
          </cell>
          <cell r="E241" t="str">
            <v xml:space="preserve"> un</v>
          </cell>
          <cell r="F241">
            <v>4127</v>
          </cell>
          <cell r="G241">
            <v>20</v>
          </cell>
        </row>
        <row r="242">
          <cell r="B242" t="str">
            <v>IP05100562</v>
          </cell>
          <cell r="C242">
            <v>237</v>
          </cell>
          <cell r="D242" t="str">
            <v>Poste de aço, reto, de 7m.</v>
          </cell>
          <cell r="E242" t="str">
            <v xml:space="preserve"> un</v>
          </cell>
          <cell r="F242">
            <v>3360</v>
          </cell>
          <cell r="G242">
            <v>40</v>
          </cell>
        </row>
        <row r="243">
          <cell r="B243" t="str">
            <v>IP10300506</v>
          </cell>
          <cell r="C243">
            <v>238</v>
          </cell>
          <cell r="D243" t="str">
            <v>Conector tipo cunha, em liga de cobre estanhado.</v>
          </cell>
          <cell r="E243" t="str">
            <v xml:space="preserve"> un</v>
          </cell>
          <cell r="F243">
            <v>6.55</v>
          </cell>
          <cell r="G243">
            <v>32</v>
          </cell>
        </row>
        <row r="244">
          <cell r="B244" t="str">
            <v>IP15250100</v>
          </cell>
          <cell r="C244">
            <v>239</v>
          </cell>
          <cell r="D244" t="str">
            <v xml:space="preserve">Cabo de cobre nu, seção de 16mm2.  Fornecimento.  </v>
          </cell>
          <cell r="E244" t="str">
            <v>kg</v>
          </cell>
          <cell r="F244">
            <v>11.42</v>
          </cell>
          <cell r="G244">
            <v>140</v>
          </cell>
        </row>
        <row r="245">
          <cell r="B245" t="str">
            <v>IP15250109</v>
          </cell>
          <cell r="C245">
            <v>240</v>
          </cell>
          <cell r="D245" t="str">
            <v xml:space="preserve">Cabo de cobre nu, seção de 25mm2.  Fornecimento. </v>
          </cell>
          <cell r="E245" t="str">
            <v>kg</v>
          </cell>
          <cell r="F245">
            <v>11.42</v>
          </cell>
          <cell r="G245">
            <v>141.69999999999999</v>
          </cell>
        </row>
        <row r="246">
          <cell r="B246" t="str">
            <v>IP15300053</v>
          </cell>
          <cell r="C246">
            <v>241</v>
          </cell>
          <cell r="D246" t="str">
            <v>Cabo de cobre flexível, 750V, seção de 2x1,5mm2.</v>
          </cell>
          <cell r="E246" t="str">
            <v>m</v>
          </cell>
          <cell r="F246">
            <v>0.88</v>
          </cell>
          <cell r="G246">
            <v>2158</v>
          </cell>
        </row>
        <row r="247">
          <cell r="B247" t="str">
            <v>IP15300062</v>
          </cell>
          <cell r="C247">
            <v>242</v>
          </cell>
          <cell r="D247" t="str">
            <v>Cabo de cobre flexível, 750V, seção de 3x1,5mm2.</v>
          </cell>
          <cell r="E247" t="str">
            <v xml:space="preserve"> un</v>
          </cell>
          <cell r="F247">
            <v>4.62</v>
          </cell>
          <cell r="G247">
            <v>2158</v>
          </cell>
        </row>
        <row r="248">
          <cell r="B248" t="str">
            <v>IP15350350</v>
          </cell>
          <cell r="C248">
            <v>243</v>
          </cell>
          <cell r="D248" t="str">
            <v>Cabo de cobre rígido, seção de 10mm2, 1Kv,  XLPE.</v>
          </cell>
          <cell r="E248" t="str">
            <v>m</v>
          </cell>
          <cell r="F248">
            <v>2.2599999999999998</v>
          </cell>
          <cell r="G248">
            <v>5100</v>
          </cell>
        </row>
        <row r="249">
          <cell r="B249" t="str">
            <v>IP15350456</v>
          </cell>
          <cell r="C249">
            <v>244</v>
          </cell>
          <cell r="D249" t="str">
            <v>Cabo de cobre rígido, seção de 25mm2, 1Kv, XLPE.</v>
          </cell>
          <cell r="E249" t="str">
            <v>m</v>
          </cell>
          <cell r="F249">
            <v>4.4400000000000004</v>
          </cell>
          <cell r="G249">
            <v>144</v>
          </cell>
        </row>
        <row r="250">
          <cell r="B250" t="str">
            <v>IP15350556</v>
          </cell>
          <cell r="C250">
            <v>245</v>
          </cell>
          <cell r="D250" t="str">
            <v>Cabo de cobre rígido, seção de 50mm2, 1Kv, XLPE.</v>
          </cell>
          <cell r="E250" t="str">
            <v>m</v>
          </cell>
          <cell r="F250">
            <v>23.38</v>
          </cell>
          <cell r="G250">
            <v>1870</v>
          </cell>
        </row>
        <row r="251">
          <cell r="B251" t="str">
            <v>IP15450106</v>
          </cell>
          <cell r="C251">
            <v>246</v>
          </cell>
          <cell r="D251" t="str">
            <v>Colocação de 3 condutores singelos em linha de dutos.</v>
          </cell>
          <cell r="E251" t="str">
            <v>m</v>
          </cell>
          <cell r="F251">
            <v>1.42</v>
          </cell>
          <cell r="G251">
            <v>940</v>
          </cell>
        </row>
        <row r="252">
          <cell r="B252" t="str">
            <v>IP15450109</v>
          </cell>
          <cell r="C252">
            <v>247</v>
          </cell>
          <cell r="D252" t="str">
            <v>Colocação de 4 condutores singelos em linha de dutos.</v>
          </cell>
          <cell r="E252" t="str">
            <v>m</v>
          </cell>
          <cell r="F252">
            <v>1.96</v>
          </cell>
          <cell r="G252">
            <v>6180</v>
          </cell>
        </row>
        <row r="253">
          <cell r="B253" t="str">
            <v>IP35150050</v>
          </cell>
          <cell r="C253">
            <v>248</v>
          </cell>
          <cell r="D253" t="str">
            <v>Comando em grupo CRJ-04 ou similar, 85A.</v>
          </cell>
          <cell r="E253" t="str">
            <v xml:space="preserve"> un</v>
          </cell>
          <cell r="F253">
            <v>1984.4</v>
          </cell>
          <cell r="G253">
            <v>2</v>
          </cell>
        </row>
        <row r="254">
          <cell r="B254" t="str">
            <v>IP35150400</v>
          </cell>
          <cell r="C254">
            <v>249</v>
          </cell>
          <cell r="D254" t="str">
            <v>Comando para IP, caixa trifásico, capacidade de 45A.</v>
          </cell>
          <cell r="E254" t="str">
            <v xml:space="preserve"> un</v>
          </cell>
          <cell r="F254">
            <v>1238</v>
          </cell>
          <cell r="G254">
            <v>6</v>
          </cell>
        </row>
        <row r="255">
          <cell r="B255" t="str">
            <v>IP40050100</v>
          </cell>
          <cell r="C255">
            <v>250</v>
          </cell>
          <cell r="D255" t="str">
            <v>Chave blindada, bipolar, 60A. Fornecimento.</v>
          </cell>
          <cell r="E255" t="str">
            <v xml:space="preserve"> un</v>
          </cell>
          <cell r="F255">
            <v>127</v>
          </cell>
          <cell r="G255">
            <v>10</v>
          </cell>
        </row>
        <row r="256">
          <cell r="B256" t="str">
            <v>IP50300850</v>
          </cell>
          <cell r="C256">
            <v>251</v>
          </cell>
          <cell r="D256" t="str">
            <v>Reator subterrâneo para lâmpada de VS de 400W.</v>
          </cell>
          <cell r="E256" t="str">
            <v xml:space="preserve"> un</v>
          </cell>
          <cell r="F256">
            <v>79.099999999999994</v>
          </cell>
          <cell r="G256">
            <v>198</v>
          </cell>
        </row>
        <row r="257">
          <cell r="B257" t="str">
            <v>IP10350400</v>
          </cell>
          <cell r="C257">
            <v>252</v>
          </cell>
          <cell r="D257" t="str">
            <v>Caixa de ligação tipo Condulets R-15/LB-22.</v>
          </cell>
          <cell r="E257" t="str">
            <v xml:space="preserve"> un</v>
          </cell>
          <cell r="F257">
            <v>7.62</v>
          </cell>
          <cell r="G257">
            <v>40</v>
          </cell>
        </row>
        <row r="258">
          <cell r="B258" t="str">
            <v>IP20050050</v>
          </cell>
          <cell r="C258">
            <v>253</v>
          </cell>
          <cell r="D258" t="str">
            <v xml:space="preserve">Aterramento de caixa Hand-Hole. </v>
          </cell>
          <cell r="E258" t="str">
            <v xml:space="preserve"> un</v>
          </cell>
          <cell r="F258">
            <v>10.34</v>
          </cell>
          <cell r="G258">
            <v>140</v>
          </cell>
        </row>
        <row r="259">
          <cell r="B259" t="str">
            <v>IP25100153</v>
          </cell>
          <cell r="C259">
            <v>254</v>
          </cell>
          <cell r="D259" t="str">
            <v>Caixa Hand-Hole, (0,60x0,60)m.</v>
          </cell>
          <cell r="E259" t="str">
            <v xml:space="preserve"> un</v>
          </cell>
          <cell r="F259">
            <v>80.78</v>
          </cell>
          <cell r="G259">
            <v>140</v>
          </cell>
        </row>
        <row r="260">
          <cell r="B260" t="str">
            <v>IP25100165</v>
          </cell>
          <cell r="C260">
            <v>255</v>
          </cell>
          <cell r="D260" t="str">
            <v>Caixa Hand-Hole, (0,60x0,90)m.</v>
          </cell>
          <cell r="E260" t="str">
            <v xml:space="preserve"> un</v>
          </cell>
          <cell r="F260">
            <v>111.4</v>
          </cell>
          <cell r="G260">
            <v>20</v>
          </cell>
        </row>
        <row r="261">
          <cell r="B261" t="str">
            <v>IP50100200</v>
          </cell>
          <cell r="C261">
            <v>256</v>
          </cell>
          <cell r="D261" t="str">
            <v>Luminária decorativa LDRJ-06 para lâmpada VS.</v>
          </cell>
          <cell r="E261" t="str">
            <v xml:space="preserve"> un</v>
          </cell>
          <cell r="F261">
            <v>362.07</v>
          </cell>
          <cell r="G261">
            <v>360</v>
          </cell>
        </row>
        <row r="262">
          <cell r="B262" t="str">
            <v>IP50100250</v>
          </cell>
          <cell r="C262">
            <v>257</v>
          </cell>
          <cell r="D262" t="str">
            <v>Luminária decorativa tipo LDRJ-16/2.</v>
          </cell>
          <cell r="E262" t="str">
            <v xml:space="preserve"> un</v>
          </cell>
          <cell r="F262">
            <v>249.69</v>
          </cell>
          <cell r="G262">
            <v>280</v>
          </cell>
        </row>
        <row r="263">
          <cell r="B263" t="str">
            <v>IP50200050</v>
          </cell>
          <cell r="C263">
            <v>258</v>
          </cell>
          <cell r="D263" t="str">
            <v>Base simples para luminária LDRJ-06.</v>
          </cell>
          <cell r="E263" t="str">
            <v xml:space="preserve"> un</v>
          </cell>
          <cell r="F263">
            <v>40</v>
          </cell>
          <cell r="G263">
            <v>280</v>
          </cell>
        </row>
        <row r="264">
          <cell r="B264" t="str">
            <v>IP50250406</v>
          </cell>
          <cell r="C264">
            <v>259</v>
          </cell>
          <cell r="D264" t="str">
            <v>Lâmpada de multivapor metálico (MVM) 70W/220V.</v>
          </cell>
          <cell r="E264" t="str">
            <v xml:space="preserve"> un</v>
          </cell>
          <cell r="F264">
            <v>73.77</v>
          </cell>
          <cell r="G264">
            <v>80</v>
          </cell>
        </row>
        <row r="265">
          <cell r="B265" t="str">
            <v>IP50250412</v>
          </cell>
          <cell r="C265">
            <v>260</v>
          </cell>
          <cell r="D265" t="str">
            <v>Lâmpada de multivapor metálico (MVM) 150W/220V.</v>
          </cell>
          <cell r="E265" t="str">
            <v xml:space="preserve"> un</v>
          </cell>
          <cell r="F265">
            <v>163.22999999999999</v>
          </cell>
          <cell r="G265">
            <v>20</v>
          </cell>
        </row>
        <row r="266">
          <cell r="B266" t="str">
            <v>IP05350100</v>
          </cell>
          <cell r="C266">
            <v>261</v>
          </cell>
          <cell r="D266" t="str">
            <v>Fundação simples de concreto pré-moldado,RIOLUZ.</v>
          </cell>
          <cell r="E266" t="str">
            <v xml:space="preserve"> un</v>
          </cell>
          <cell r="F266">
            <v>55.26</v>
          </cell>
          <cell r="G266">
            <v>70</v>
          </cell>
        </row>
        <row r="267">
          <cell r="B267" t="str">
            <v>IP05350150</v>
          </cell>
          <cell r="C267">
            <v>262</v>
          </cell>
          <cell r="D267" t="str">
            <v>Fundação simples de concreto pré-moldado,RIOLUZ.</v>
          </cell>
          <cell r="E267" t="str">
            <v xml:space="preserve"> un</v>
          </cell>
          <cell r="F267">
            <v>61.7</v>
          </cell>
          <cell r="G267">
            <v>70</v>
          </cell>
        </row>
        <row r="268">
          <cell r="B268" t="str">
            <v>IP05550150</v>
          </cell>
          <cell r="C268">
            <v>263</v>
          </cell>
          <cell r="D268" t="str">
            <v>Braço, padrão RIOLUZ, de 1,5m até 2,50m.</v>
          </cell>
          <cell r="E268" t="str">
            <v xml:space="preserve"> un</v>
          </cell>
          <cell r="F268">
            <v>47.7</v>
          </cell>
          <cell r="G268">
            <v>280</v>
          </cell>
        </row>
        <row r="269">
          <cell r="B269" t="str">
            <v>IP15200050</v>
          </cell>
          <cell r="C269">
            <v>264</v>
          </cell>
          <cell r="D269" t="str">
            <v>Mufla, 12/20Kv, referência terminal modular TM.</v>
          </cell>
          <cell r="E269" t="str">
            <v xml:space="preserve"> un</v>
          </cell>
          <cell r="F269">
            <v>173.71</v>
          </cell>
          <cell r="G269">
            <v>40</v>
          </cell>
        </row>
        <row r="270">
          <cell r="B270" t="str">
            <v>IP15500100</v>
          </cell>
          <cell r="C270">
            <v>265</v>
          </cell>
          <cell r="D270" t="str">
            <v>Anilha de nylon para identificação de condutor XLPE.</v>
          </cell>
          <cell r="E270" t="str">
            <v xml:space="preserve"> un</v>
          </cell>
          <cell r="F270">
            <v>0.02</v>
          </cell>
          <cell r="G270">
            <v>324</v>
          </cell>
        </row>
        <row r="271">
          <cell r="B271" t="str">
            <v>IP15500150</v>
          </cell>
          <cell r="C271">
            <v>266</v>
          </cell>
          <cell r="D271" t="str">
            <v>Anilha de nylon para identificação de condutor XLPE.</v>
          </cell>
          <cell r="E271" t="str">
            <v xml:space="preserve"> un</v>
          </cell>
          <cell r="F271">
            <v>0.03</v>
          </cell>
          <cell r="G271">
            <v>324</v>
          </cell>
        </row>
        <row r="272">
          <cell r="B272" t="str">
            <v>IP20050053</v>
          </cell>
          <cell r="C272">
            <v>267</v>
          </cell>
          <cell r="D272" t="str">
            <v>Aterramento de poste de aço.</v>
          </cell>
          <cell r="E272" t="str">
            <v xml:space="preserve"> un</v>
          </cell>
          <cell r="F272">
            <v>18.57</v>
          </cell>
          <cell r="G272">
            <v>140</v>
          </cell>
        </row>
        <row r="273">
          <cell r="B273" t="str">
            <v>IP20050056</v>
          </cell>
          <cell r="C273">
            <v>268</v>
          </cell>
          <cell r="D273" t="str">
            <v>Aterramento de tampão.</v>
          </cell>
          <cell r="E273" t="str">
            <v xml:space="preserve"> un</v>
          </cell>
          <cell r="F273">
            <v>28.47</v>
          </cell>
          <cell r="G273">
            <v>140</v>
          </cell>
        </row>
        <row r="274">
          <cell r="B274" t="str">
            <v>IP20050153</v>
          </cell>
          <cell r="C274">
            <v>269</v>
          </cell>
          <cell r="D274" t="str">
            <v>Conjunto de aterramento de transformador.</v>
          </cell>
          <cell r="E274" t="str">
            <v xml:space="preserve"> un</v>
          </cell>
          <cell r="F274">
            <v>176.69</v>
          </cell>
          <cell r="G274">
            <v>53</v>
          </cell>
        </row>
        <row r="275">
          <cell r="B275" t="str">
            <v>IP30200509</v>
          </cell>
          <cell r="C275">
            <v>270</v>
          </cell>
          <cell r="D275" t="str">
            <v>Luva para eletroduto de PVC rígido de 50mm.</v>
          </cell>
          <cell r="E275" t="str">
            <v xml:space="preserve"> un</v>
          </cell>
          <cell r="F275">
            <v>3.43</v>
          </cell>
          <cell r="G275">
            <v>40</v>
          </cell>
        </row>
        <row r="276">
          <cell r="B276" t="str">
            <v>IP50300700</v>
          </cell>
          <cell r="C276">
            <v>271</v>
          </cell>
          <cell r="D276" t="str">
            <v>Reator subterrâneo lâmpada vapor de sódio de 70W.</v>
          </cell>
          <cell r="E276" t="str">
            <v xml:space="preserve"> un</v>
          </cell>
          <cell r="F276">
            <v>40.54</v>
          </cell>
          <cell r="G276">
            <v>200</v>
          </cell>
        </row>
        <row r="277">
          <cell r="B277" t="str">
            <v>IP50300750</v>
          </cell>
          <cell r="C277">
            <v>272</v>
          </cell>
          <cell r="D277" t="str">
            <v>Reator subterrâneo lâmpada vapor de sódio de 150W.</v>
          </cell>
          <cell r="E277" t="str">
            <v xml:space="preserve"> un</v>
          </cell>
          <cell r="F277">
            <v>74.319999999999993</v>
          </cell>
          <cell r="G277">
            <v>26</v>
          </cell>
        </row>
        <row r="278">
          <cell r="B278" t="str">
            <v>IP60200200</v>
          </cell>
          <cell r="C278">
            <v>273</v>
          </cell>
          <cell r="D278" t="str">
            <v xml:space="preserve">Retirada de chaves fusíveis e ferragens, linha 13,2Kv.   </v>
          </cell>
          <cell r="E278" t="str">
            <v xml:space="preserve"> un</v>
          </cell>
          <cell r="F278">
            <v>9.76</v>
          </cell>
          <cell r="G278">
            <v>100</v>
          </cell>
        </row>
        <row r="279">
          <cell r="B279" t="str">
            <v>IP60200362</v>
          </cell>
          <cell r="C279">
            <v>274</v>
          </cell>
          <cell r="D279" t="str">
            <v>Retirada de luminária em poste com 13m a 15m.</v>
          </cell>
          <cell r="E279" t="str">
            <v xml:space="preserve"> un</v>
          </cell>
          <cell r="F279">
            <v>9.76</v>
          </cell>
          <cell r="G279">
            <v>118</v>
          </cell>
        </row>
        <row r="280">
          <cell r="B280" t="str">
            <v>IP60200512</v>
          </cell>
          <cell r="C280">
            <v>275</v>
          </cell>
          <cell r="D280" t="str">
            <v xml:space="preserve">Retirada de poste de concreto ou aço de 13m a 15m.   </v>
          </cell>
          <cell r="E280" t="str">
            <v xml:space="preserve"> un</v>
          </cell>
          <cell r="F280">
            <v>97.64</v>
          </cell>
          <cell r="G280">
            <v>108</v>
          </cell>
        </row>
        <row r="281">
          <cell r="B281" t="str">
            <v>IP60200650</v>
          </cell>
          <cell r="C281">
            <v>276</v>
          </cell>
          <cell r="D281" t="str">
            <v xml:space="preserve">Retirada de rede aérea de 13,2Kv (lance).   </v>
          </cell>
          <cell r="E281" t="str">
            <v xml:space="preserve"> un</v>
          </cell>
          <cell r="F281">
            <v>19.53</v>
          </cell>
          <cell r="G281">
            <v>94</v>
          </cell>
        </row>
        <row r="282">
          <cell r="B282" t="str">
            <v>IP60200800</v>
          </cell>
          <cell r="C282">
            <v>277</v>
          </cell>
          <cell r="D282" t="str">
            <v xml:space="preserve">Retirada de transformadores de 5Kva até 112,5Kva.   </v>
          </cell>
          <cell r="E282" t="str">
            <v xml:space="preserve"> un</v>
          </cell>
          <cell r="F282">
            <v>39.06</v>
          </cell>
          <cell r="G282">
            <v>2</v>
          </cell>
        </row>
        <row r="283">
          <cell r="B283" t="str">
            <v>IP99990150</v>
          </cell>
          <cell r="C283">
            <v>278</v>
          </cell>
          <cell r="D283" t="str">
            <v>Capa isolante de silicone para conector tipo cunha.</v>
          </cell>
          <cell r="E283" t="str">
            <v xml:space="preserve"> un</v>
          </cell>
          <cell r="F283">
            <v>3.68</v>
          </cell>
          <cell r="G283">
            <v>1475</v>
          </cell>
        </row>
        <row r="284">
          <cell r="B284" t="str">
            <v>ST05051200</v>
          </cell>
          <cell r="C284">
            <v>279</v>
          </cell>
          <cell r="D284" t="str">
            <v>Sinalização horizontal, aplicada por extursão.</v>
          </cell>
          <cell r="E284" t="str">
            <v>m2</v>
          </cell>
          <cell r="F284">
            <v>37.81</v>
          </cell>
          <cell r="G284">
            <v>1000</v>
          </cell>
        </row>
        <row r="285">
          <cell r="B285" t="str">
            <v>ST10150050</v>
          </cell>
          <cell r="C285">
            <v>280</v>
          </cell>
          <cell r="D285" t="str">
            <v>Bloco semafórico para pedestre.</v>
          </cell>
          <cell r="E285" t="str">
            <v xml:space="preserve"> un</v>
          </cell>
          <cell r="F285">
            <v>224.25</v>
          </cell>
          <cell r="G285">
            <v>60</v>
          </cell>
        </row>
        <row r="286">
          <cell r="B286" t="str">
            <v>ST10150150</v>
          </cell>
          <cell r="C286">
            <v>281</v>
          </cell>
          <cell r="D286" t="str">
            <v>Bloco semafórico principal.</v>
          </cell>
          <cell r="E286" t="str">
            <v xml:space="preserve"> un</v>
          </cell>
          <cell r="F286">
            <v>691.39</v>
          </cell>
          <cell r="G286">
            <v>48</v>
          </cell>
        </row>
        <row r="287">
          <cell r="B287" t="str">
            <v>ST10150200</v>
          </cell>
          <cell r="C287">
            <v>282</v>
          </cell>
          <cell r="D287" t="str">
            <v>Bloco semafórico repetidor.</v>
          </cell>
          <cell r="E287" t="str">
            <v xml:space="preserve"> un</v>
          </cell>
          <cell r="F287">
            <v>423</v>
          </cell>
          <cell r="G287">
            <v>65</v>
          </cell>
        </row>
        <row r="288">
          <cell r="B288" t="str">
            <v>ST10150300</v>
          </cell>
          <cell r="C288">
            <v>283</v>
          </cell>
          <cell r="D288" t="str">
            <v>Conjunto semafórico para pedestre.</v>
          </cell>
          <cell r="E288" t="str">
            <v xml:space="preserve"> un</v>
          </cell>
          <cell r="F288">
            <v>1779.7</v>
          </cell>
          <cell r="G288">
            <v>20</v>
          </cell>
        </row>
        <row r="289">
          <cell r="B289" t="str">
            <v>ST15250100</v>
          </cell>
          <cell r="C289">
            <v>284</v>
          </cell>
          <cell r="D289" t="str">
            <v>Placa de sinalização de alumínio com fundo pintado.</v>
          </cell>
          <cell r="E289" t="str">
            <v>m2</v>
          </cell>
          <cell r="F289">
            <v>239</v>
          </cell>
          <cell r="G289">
            <v>30</v>
          </cell>
        </row>
        <row r="290">
          <cell r="B290" t="str">
            <v>ST15250150</v>
          </cell>
          <cell r="C290">
            <v>285</v>
          </cell>
          <cell r="D290" t="str">
            <v>Placa de sinalização de alumínio em película refletiva.</v>
          </cell>
          <cell r="E290" t="str">
            <v>m2</v>
          </cell>
          <cell r="F290">
            <v>1013.69</v>
          </cell>
          <cell r="G290">
            <v>60</v>
          </cell>
        </row>
        <row r="291">
          <cell r="B291" t="str">
            <v>ST15250200</v>
          </cell>
          <cell r="C291">
            <v>286</v>
          </cell>
          <cell r="D291" t="str">
            <v>Placa de sinalização de alumínio em película refletiva.</v>
          </cell>
          <cell r="E291" t="str">
            <v>m2</v>
          </cell>
          <cell r="F291">
            <v>564.05999999999995</v>
          </cell>
          <cell r="G291">
            <v>400</v>
          </cell>
        </row>
        <row r="292">
          <cell r="B292" t="str">
            <v>ST10100050</v>
          </cell>
          <cell r="C292">
            <v>287</v>
          </cell>
          <cell r="D292" t="str">
            <v>Controlador de área, compatível com CET-RIO/CTA.</v>
          </cell>
          <cell r="E292" t="str">
            <v xml:space="preserve"> un</v>
          </cell>
          <cell r="F292">
            <v>53682.42</v>
          </cell>
          <cell r="G292">
            <v>1</v>
          </cell>
        </row>
        <row r="293">
          <cell r="B293" t="str">
            <v>ST10100450</v>
          </cell>
          <cell r="C293">
            <v>288</v>
          </cell>
          <cell r="D293" t="str">
            <v>Controlador eletrônico de tráfego local, 4 fases.</v>
          </cell>
          <cell r="E293" t="str">
            <v xml:space="preserve"> un</v>
          </cell>
          <cell r="F293">
            <v>8268.98</v>
          </cell>
          <cell r="G293">
            <v>2</v>
          </cell>
        </row>
        <row r="294">
          <cell r="B294" t="str">
            <v>ST10100500</v>
          </cell>
          <cell r="C294">
            <v>289</v>
          </cell>
          <cell r="D294" t="str">
            <v>Controlador eletrônico de tráfego local, 6 fases.</v>
          </cell>
          <cell r="E294" t="str">
            <v xml:space="preserve"> un</v>
          </cell>
          <cell r="F294">
            <v>9048.98</v>
          </cell>
          <cell r="G294">
            <v>1</v>
          </cell>
        </row>
        <row r="295">
          <cell r="B295" t="str">
            <v>ST10100550</v>
          </cell>
          <cell r="C295">
            <v>290</v>
          </cell>
          <cell r="D295" t="str">
            <v>Controlador eletrônico de tráfego local, 8 fases.</v>
          </cell>
          <cell r="E295" t="str">
            <v xml:space="preserve"> un</v>
          </cell>
          <cell r="F295">
            <v>9828.98</v>
          </cell>
          <cell r="G295">
            <v>1</v>
          </cell>
        </row>
        <row r="296">
          <cell r="B296" t="str">
            <v>ST10100600</v>
          </cell>
          <cell r="C296">
            <v>291</v>
          </cell>
          <cell r="D296" t="str">
            <v>Controlador eletrônico de tráfego local, 10 fases.</v>
          </cell>
          <cell r="E296" t="str">
            <v xml:space="preserve"> un</v>
          </cell>
          <cell r="F296">
            <v>15372.94</v>
          </cell>
          <cell r="G296">
            <v>1</v>
          </cell>
        </row>
        <row r="297">
          <cell r="B297" t="str">
            <v>ST10100650</v>
          </cell>
          <cell r="C297">
            <v>292</v>
          </cell>
          <cell r="D297" t="str">
            <v>Controlador eletrônico de tráfego local, 12 fases.</v>
          </cell>
          <cell r="E297" t="str">
            <v xml:space="preserve"> un</v>
          </cell>
          <cell r="F297">
            <v>16152.94</v>
          </cell>
          <cell r="G297">
            <v>2</v>
          </cell>
        </row>
        <row r="298">
          <cell r="B298" t="str">
            <v>ST10150300</v>
          </cell>
          <cell r="C298">
            <v>293</v>
          </cell>
          <cell r="D298" t="str">
            <v>Conjunto semafórico para pedestre.</v>
          </cell>
          <cell r="E298" t="str">
            <v xml:space="preserve"> un</v>
          </cell>
          <cell r="F298">
            <v>1779.7</v>
          </cell>
          <cell r="G298">
            <v>20</v>
          </cell>
        </row>
        <row r="299">
          <cell r="B299" t="str">
            <v>ST25100150</v>
          </cell>
          <cell r="C299">
            <v>294</v>
          </cell>
          <cell r="D299" t="str">
            <v>Fornecimento de cabo comunicação de CTP-APL-50.</v>
          </cell>
          <cell r="E299" t="str">
            <v>m</v>
          </cell>
          <cell r="F299">
            <v>2.64</v>
          </cell>
          <cell r="G299">
            <v>220</v>
          </cell>
        </row>
        <row r="300">
          <cell r="B300" t="str">
            <v>ST25100300</v>
          </cell>
          <cell r="C300">
            <v>295</v>
          </cell>
          <cell r="D300" t="str">
            <v>Fornecimento de cabo comunicação de cobre, 0,65mm2.</v>
          </cell>
          <cell r="E300" t="str">
            <v>m</v>
          </cell>
          <cell r="F300">
            <v>0.97</v>
          </cell>
          <cell r="G300">
            <v>1215</v>
          </cell>
        </row>
        <row r="301">
          <cell r="B301" t="str">
            <v>ST25100400</v>
          </cell>
          <cell r="C301">
            <v>296</v>
          </cell>
          <cell r="D301" t="str">
            <v xml:space="preserve">Fornecimento de fio telefônico FE-100, ø de 1mm2.      </v>
          </cell>
          <cell r="E301" t="str">
            <v>m</v>
          </cell>
          <cell r="F301">
            <v>0.57999999999999996</v>
          </cell>
          <cell r="G301">
            <v>4618</v>
          </cell>
        </row>
        <row r="302">
          <cell r="B302" t="str">
            <v>ST25150050</v>
          </cell>
          <cell r="C302">
            <v>297</v>
          </cell>
          <cell r="D302" t="str">
            <v>Cabo de fibra ótico, monomodo, geleado.</v>
          </cell>
          <cell r="E302" t="str">
            <v>m</v>
          </cell>
          <cell r="F302">
            <v>3.99</v>
          </cell>
          <cell r="G302">
            <v>972</v>
          </cell>
        </row>
        <row r="303">
          <cell r="B303" t="str">
            <v>ST05050150</v>
          </cell>
          <cell r="C303">
            <v>298</v>
          </cell>
          <cell r="D303" t="str">
            <v>Laminado elastoplástico em faixas, colorido.</v>
          </cell>
          <cell r="E303" t="str">
            <v>m2</v>
          </cell>
          <cell r="F303">
            <v>67.95</v>
          </cell>
          <cell r="G303">
            <v>254</v>
          </cell>
        </row>
        <row r="304">
          <cell r="B304" t="str">
            <v>ST05050250</v>
          </cell>
          <cell r="C304">
            <v>299</v>
          </cell>
          <cell r="D304" t="str">
            <v>Laminado elastoplástico em faixas, cor branca.</v>
          </cell>
          <cell r="E304" t="str">
            <v>m2</v>
          </cell>
          <cell r="F304">
            <v>60.65</v>
          </cell>
          <cell r="G304">
            <v>254</v>
          </cell>
        </row>
        <row r="305">
          <cell r="B305" t="str">
            <v>ST10050050A</v>
          </cell>
          <cell r="C305">
            <v>300</v>
          </cell>
          <cell r="D305" t="str">
            <v>Cabo de cobre estanhado, seção de 7x2,5mm2.</v>
          </cell>
          <cell r="E305" t="str">
            <v>m</v>
          </cell>
          <cell r="F305">
            <v>4.8499999999999996</v>
          </cell>
          <cell r="G305">
            <v>1000</v>
          </cell>
        </row>
        <row r="306">
          <cell r="B306" t="str">
            <v>ST10050100A</v>
          </cell>
          <cell r="C306">
            <v>301</v>
          </cell>
          <cell r="D306" t="str">
            <v>Cabo de cobre estanhado, seção de 4x6mm2.</v>
          </cell>
          <cell r="E306" t="str">
            <v>m</v>
          </cell>
          <cell r="F306">
            <v>5.64</v>
          </cell>
          <cell r="G306">
            <v>400</v>
          </cell>
        </row>
        <row r="307">
          <cell r="B307" t="str">
            <v>ST10050150A</v>
          </cell>
          <cell r="C307">
            <v>302</v>
          </cell>
          <cell r="D307" t="str">
            <v>Cabo de cobre estanhado, seção de 4x10mm2.</v>
          </cell>
          <cell r="E307" t="str">
            <v>m</v>
          </cell>
          <cell r="F307">
            <v>8.77</v>
          </cell>
          <cell r="G307">
            <v>240</v>
          </cell>
        </row>
        <row r="308">
          <cell r="B308" t="str">
            <v>ST10050250A</v>
          </cell>
          <cell r="C308">
            <v>303</v>
          </cell>
          <cell r="D308" t="str">
            <v>Caixa com tampa de ferro leve 300L-400mm,CET-RIO.</v>
          </cell>
          <cell r="E308" t="str">
            <v>un</v>
          </cell>
          <cell r="F308">
            <v>72.06</v>
          </cell>
          <cell r="G308">
            <v>48</v>
          </cell>
        </row>
        <row r="309">
          <cell r="B309" t="str">
            <v>ST10200150A</v>
          </cell>
          <cell r="C309">
            <v>304</v>
          </cell>
          <cell r="D309" t="str">
            <v xml:space="preserve">Base de concreto armado para controlador de tráfego.  </v>
          </cell>
          <cell r="E309" t="str">
            <v>un</v>
          </cell>
          <cell r="F309">
            <v>49.39</v>
          </cell>
          <cell r="G309">
            <v>4</v>
          </cell>
        </row>
        <row r="310">
          <cell r="B310" t="str">
            <v>ST10200250A</v>
          </cell>
          <cell r="C310">
            <v>305</v>
          </cell>
          <cell r="D310" t="str">
            <v xml:space="preserve">Instalação, programação de controlador de tráfego.    </v>
          </cell>
          <cell r="E310" t="str">
            <v>un</v>
          </cell>
          <cell r="F310">
            <v>159.88</v>
          </cell>
          <cell r="G310">
            <v>4</v>
          </cell>
        </row>
        <row r="311">
          <cell r="B311" t="str">
            <v>ST10200300</v>
          </cell>
          <cell r="C311">
            <v>306</v>
          </cell>
          <cell r="D311" t="str">
            <v>Serviços de instalação de laços indutivos.</v>
          </cell>
          <cell r="E311" t="str">
            <v>un</v>
          </cell>
          <cell r="F311">
            <v>680</v>
          </cell>
          <cell r="G311">
            <v>7</v>
          </cell>
        </row>
        <row r="312">
          <cell r="B312" t="str">
            <v>ST15100200</v>
          </cell>
          <cell r="C312">
            <v>307</v>
          </cell>
          <cell r="D312" t="str">
            <v>Poste tipo G9, simples, de 2" de diâmetro.</v>
          </cell>
          <cell r="E312" t="str">
            <v>un</v>
          </cell>
          <cell r="F312">
            <v>163.80000000000001</v>
          </cell>
          <cell r="G312">
            <v>70</v>
          </cell>
        </row>
        <row r="313">
          <cell r="B313" t="str">
            <v>ST15100250</v>
          </cell>
          <cell r="C313">
            <v>308</v>
          </cell>
          <cell r="D313" t="str">
            <v>Poste tipo S5, simples, de 4" de diâmetro.</v>
          </cell>
          <cell r="E313" t="str">
            <v>un</v>
          </cell>
          <cell r="F313">
            <v>496.65</v>
          </cell>
          <cell r="G313">
            <v>19</v>
          </cell>
        </row>
        <row r="314">
          <cell r="B314" t="str">
            <v>ST15100350</v>
          </cell>
          <cell r="C314">
            <v>309</v>
          </cell>
          <cell r="D314" t="str">
            <v>Poste tipo G2 ou S2, coluna de 4 1/2" de diâmetro.</v>
          </cell>
          <cell r="E314" t="str">
            <v>un</v>
          </cell>
          <cell r="F314">
            <v>1234.8</v>
          </cell>
          <cell r="G314">
            <v>14</v>
          </cell>
        </row>
        <row r="315">
          <cell r="B315" t="str">
            <v>ST15100400</v>
          </cell>
          <cell r="C315">
            <v>310</v>
          </cell>
          <cell r="D315" t="str">
            <v>Poste tipo G1 ou S1, coluna de 4 1/2" de diâmetro.</v>
          </cell>
          <cell r="E315" t="str">
            <v>un</v>
          </cell>
          <cell r="F315">
            <v>1342.95</v>
          </cell>
          <cell r="G315">
            <v>15</v>
          </cell>
        </row>
        <row r="316">
          <cell r="B316" t="str">
            <v>ST25050300A</v>
          </cell>
          <cell r="C316">
            <v>311</v>
          </cell>
          <cell r="D316" t="str">
            <v>Instalação subterrânea de cabos de comunicação.</v>
          </cell>
          <cell r="E316" t="str">
            <v>m</v>
          </cell>
          <cell r="F316">
            <v>2.12</v>
          </cell>
          <cell r="G316">
            <v>5700</v>
          </cell>
        </row>
        <row r="317">
          <cell r="B317" t="str">
            <v>ST45150050</v>
          </cell>
          <cell r="C317">
            <v>312</v>
          </cell>
          <cell r="D317" t="str">
            <v>Caixa com tampa de ferro,leve 600L-600mmCET-RIO.</v>
          </cell>
          <cell r="E317" t="str">
            <v>un</v>
          </cell>
          <cell r="F317">
            <v>265.45</v>
          </cell>
          <cell r="G317">
            <v>55</v>
          </cell>
        </row>
        <row r="318">
          <cell r="B318" t="str">
            <v>ST45200050</v>
          </cell>
          <cell r="C318">
            <v>313</v>
          </cell>
          <cell r="D318" t="str">
            <v>Cabo de cobre estanhado, comando,XLPE 9x1,5mm2.</v>
          </cell>
          <cell r="E318" t="str">
            <v>m</v>
          </cell>
          <cell r="F318">
            <v>4.34</v>
          </cell>
          <cell r="G318">
            <v>1800</v>
          </cell>
        </row>
        <row r="319">
          <cell r="B319" t="str">
            <v>ST45200200</v>
          </cell>
          <cell r="C319">
            <v>314</v>
          </cell>
          <cell r="D319" t="str">
            <v xml:space="preserve">Instalação e teste de blocos semafóricos.  </v>
          </cell>
          <cell r="E319" t="str">
            <v>un</v>
          </cell>
          <cell r="F319">
            <v>54.85</v>
          </cell>
          <cell r="G319">
            <v>58</v>
          </cell>
        </row>
        <row r="321">
          <cell r="B321" t="str">
            <v>ITENS INSERIDOS</v>
          </cell>
        </row>
        <row r="322">
          <cell r="B322" t="str">
            <v>BP20150053</v>
          </cell>
          <cell r="C322">
            <v>315</v>
          </cell>
          <cell r="D322" t="str">
            <v>Sarjeta e meio-fio conjugados, moldado no local, 0,45m.</v>
          </cell>
          <cell r="E322" t="str">
            <v>m</v>
          </cell>
          <cell r="F322">
            <v>37.200000000000003</v>
          </cell>
          <cell r="G322">
            <v>3640.55</v>
          </cell>
        </row>
        <row r="323">
          <cell r="B323" t="str">
            <v>BP10200356</v>
          </cell>
          <cell r="C323">
            <v>316</v>
          </cell>
          <cell r="D323" t="str">
            <v xml:space="preserve">Revestimento intertravado, cor natural, 8cm. </v>
          </cell>
          <cell r="E323" t="str">
            <v>m2</v>
          </cell>
          <cell r="F323">
            <v>38.08</v>
          </cell>
          <cell r="G323">
            <v>13265.71</v>
          </cell>
        </row>
        <row r="324">
          <cell r="B324" t="str">
            <v>BP10200359</v>
          </cell>
          <cell r="C324">
            <v>317</v>
          </cell>
          <cell r="D324" t="str">
            <v>Revestimento intertravado com cimento cinza, colorido; 8cm.</v>
          </cell>
          <cell r="E324" t="str">
            <v>m2</v>
          </cell>
          <cell r="F324">
            <v>43.85</v>
          </cell>
          <cell r="G324">
            <v>1167.57</v>
          </cell>
        </row>
        <row r="326">
          <cell r="B326" t="str">
            <v>ITENS NOVOS</v>
          </cell>
        </row>
        <row r="327">
          <cell r="B327" t="str">
            <v>AD05200050</v>
          </cell>
          <cell r="C327">
            <v>318</v>
          </cell>
          <cell r="D327" t="str">
            <v xml:space="preserve">Sondagem a percurssao ate 3" </v>
          </cell>
          <cell r="E327" t="str">
            <v>m</v>
          </cell>
          <cell r="F327">
            <v>49</v>
          </cell>
          <cell r="G327">
            <v>270</v>
          </cell>
        </row>
        <row r="328">
          <cell r="B328" t="str">
            <v>AD15050050</v>
          </cell>
          <cell r="C328">
            <v>319</v>
          </cell>
          <cell r="D328" t="str">
            <v>Deslocamento, entre furos, sondagem a percurssao.</v>
          </cell>
          <cell r="E328" t="str">
            <v>un</v>
          </cell>
          <cell r="F328">
            <v>152.19</v>
          </cell>
          <cell r="G328">
            <v>13</v>
          </cell>
        </row>
        <row r="329">
          <cell r="B329" t="str">
            <v>AD20150050</v>
          </cell>
          <cell r="C329">
            <v>320</v>
          </cell>
          <cell r="D329" t="str">
            <v>Container para escritorio.</v>
          </cell>
          <cell r="E329" t="str">
            <v>un.mes</v>
          </cell>
          <cell r="F329">
            <v>494.18</v>
          </cell>
          <cell r="G329">
            <v>6</v>
          </cell>
        </row>
        <row r="330">
          <cell r="B330" t="str">
            <v>AD20150150</v>
          </cell>
          <cell r="C330">
            <v>321</v>
          </cell>
          <cell r="D330" t="str">
            <v>Container para WC.</v>
          </cell>
          <cell r="E330" t="str">
            <v>un.mes</v>
          </cell>
          <cell r="F330">
            <v>511.48</v>
          </cell>
          <cell r="G330">
            <v>3</v>
          </cell>
        </row>
        <row r="331">
          <cell r="B331" t="str">
            <v>AD40050128</v>
          </cell>
          <cell r="C331">
            <v>322</v>
          </cell>
          <cell r="D331" t="str">
            <v>Engenheiro coordenador geral de projetos.</v>
          </cell>
          <cell r="E331" t="str">
            <v>h</v>
          </cell>
          <cell r="F331">
            <v>43.69</v>
          </cell>
          <cell r="G331">
            <v>378</v>
          </cell>
        </row>
        <row r="332">
          <cell r="B332" t="str">
            <v>AD40050152</v>
          </cell>
          <cell r="C332">
            <v>323</v>
          </cell>
          <cell r="D332" t="str">
            <v>Mestre de obra A (inclusive encargos sociais).</v>
          </cell>
          <cell r="E332" t="str">
            <v>h</v>
          </cell>
          <cell r="F332">
            <v>15.91</v>
          </cell>
          <cell r="G332">
            <v>3009</v>
          </cell>
        </row>
        <row r="333">
          <cell r="B333" t="str">
            <v>AL05250450</v>
          </cell>
          <cell r="C333">
            <v>324</v>
          </cell>
          <cell r="D333" t="str">
            <v>Alvenaria de blocos de concreto (20x20x40)cm.</v>
          </cell>
          <cell r="E333" t="str">
            <v>m2</v>
          </cell>
          <cell r="F333">
            <v>32.409999999999997</v>
          </cell>
          <cell r="G333">
            <v>732.34</v>
          </cell>
        </row>
        <row r="334">
          <cell r="B334" t="str">
            <v>BP10250303</v>
          </cell>
          <cell r="C334">
            <v>325</v>
          </cell>
          <cell r="D334" t="str">
            <v>Pavimentacao com paralelepipedos, colchao de pó.</v>
          </cell>
          <cell r="E334" t="str">
            <v>m2</v>
          </cell>
          <cell r="F334">
            <v>34.6</v>
          </cell>
          <cell r="G334">
            <v>577.88</v>
          </cell>
        </row>
        <row r="335">
          <cell r="B335" t="str">
            <v>BP20100100</v>
          </cell>
          <cell r="C335">
            <v>326</v>
          </cell>
          <cell r="D335" t="str">
            <v>Meio-fio de concreto 13,5MPa mold no local, 0,15x0,30m.</v>
          </cell>
          <cell r="E335" t="str">
            <v>m</v>
          </cell>
          <cell r="F335">
            <v>23.38</v>
          </cell>
          <cell r="G335">
            <v>277.51</v>
          </cell>
        </row>
        <row r="336">
          <cell r="B336" t="str">
            <v>DR30200053</v>
          </cell>
          <cell r="C336">
            <v>327</v>
          </cell>
          <cell r="D336" t="str">
            <v>Caixa de inspecao para esgoto sanitario 0,75m de prof.</v>
          </cell>
          <cell r="E336" t="str">
            <v>un</v>
          </cell>
          <cell r="F336">
            <v>247.46</v>
          </cell>
          <cell r="G336">
            <v>79</v>
          </cell>
        </row>
        <row r="337">
          <cell r="B337" t="str">
            <v>DR35050050</v>
          </cell>
          <cell r="C337">
            <v>328</v>
          </cell>
          <cell r="D337" t="str">
            <v>Tampao de ferro fundido artic., de 30cm,RIOLUZ/CET-RIO.</v>
          </cell>
          <cell r="E337" t="str">
            <v xml:space="preserve">un  </v>
          </cell>
          <cell r="F337">
            <v>50.48</v>
          </cell>
          <cell r="G337">
            <v>199</v>
          </cell>
        </row>
        <row r="338">
          <cell r="B338" t="str">
            <v>DR35050053</v>
          </cell>
          <cell r="C338">
            <v>329</v>
          </cell>
          <cell r="D338" t="str">
            <v>Tampao de ferro fundido leve ø0,60m padrao RIOLUZ.</v>
          </cell>
          <cell r="E338" t="str">
            <v xml:space="preserve">un  </v>
          </cell>
          <cell r="F338">
            <v>206.59</v>
          </cell>
          <cell r="G338">
            <v>14</v>
          </cell>
        </row>
        <row r="339">
          <cell r="B339" t="str">
            <v>DR55050050</v>
          </cell>
          <cell r="C339">
            <v>330</v>
          </cell>
          <cell r="D339" t="str">
            <v>Camada horizontal de brita.</v>
          </cell>
          <cell r="E339" t="str">
            <v>m3</v>
          </cell>
          <cell r="F339">
            <v>41.32</v>
          </cell>
          <cell r="G339">
            <v>38.5</v>
          </cell>
        </row>
        <row r="340">
          <cell r="B340" t="str">
            <v>ET05600050</v>
          </cell>
          <cell r="C340">
            <v>331</v>
          </cell>
          <cell r="D340" t="str">
            <v>Concreto armado de 15MPa.</v>
          </cell>
          <cell r="E340" t="str">
            <v>m3</v>
          </cell>
          <cell r="F340">
            <v>700.29</v>
          </cell>
          <cell r="G340">
            <v>148.97999999999999</v>
          </cell>
        </row>
        <row r="341">
          <cell r="B341" t="str">
            <v>ET15200103</v>
          </cell>
          <cell r="C341">
            <v>332</v>
          </cell>
          <cell r="D341" t="str">
            <v>Formas de placas de Madeirit,17mm de espessura plast.</v>
          </cell>
          <cell r="E341" t="str">
            <v>m2</v>
          </cell>
          <cell r="F341">
            <v>47.48</v>
          </cell>
          <cell r="G341">
            <v>1739.95</v>
          </cell>
        </row>
        <row r="342">
          <cell r="B342" t="str">
            <v>ET20050050</v>
          </cell>
          <cell r="C342">
            <v>333</v>
          </cell>
          <cell r="D342" t="str">
            <v>Escoramento de pontilhoes,pontes,viadutos concreto armado.</v>
          </cell>
          <cell r="E342" t="str">
            <v>m3</v>
          </cell>
          <cell r="F342">
            <v>40.97</v>
          </cell>
          <cell r="G342">
            <v>2258.8000000000002</v>
          </cell>
        </row>
        <row r="343">
          <cell r="B343" t="str">
            <v>ET20300100</v>
          </cell>
          <cell r="C343">
            <v>334</v>
          </cell>
          <cell r="D343" t="str">
            <v xml:space="preserve">Escoramento de formas de 1,50m e ate 5m. </v>
          </cell>
          <cell r="E343" t="str">
            <v>m2</v>
          </cell>
          <cell r="F343">
            <v>17.66</v>
          </cell>
          <cell r="G343">
            <v>943.11</v>
          </cell>
        </row>
        <row r="344">
          <cell r="B344" t="str">
            <v>ET40050121</v>
          </cell>
          <cell r="C344">
            <v>335</v>
          </cell>
          <cell r="D344" t="str">
            <v>Tela de aco Telcon com malha de (10x10)cm.</v>
          </cell>
          <cell r="E344" t="str">
            <v>m2</v>
          </cell>
          <cell r="F344">
            <v>24.52</v>
          </cell>
          <cell r="G344">
            <v>1582.14</v>
          </cell>
        </row>
        <row r="345">
          <cell r="B345" t="str">
            <v>ET60050053</v>
          </cell>
          <cell r="C345">
            <v>336</v>
          </cell>
          <cell r="D345" t="str">
            <v>Concreto usinado 11MPa.</v>
          </cell>
          <cell r="E345" t="str">
            <v>m3</v>
          </cell>
          <cell r="F345">
            <v>166.68</v>
          </cell>
          <cell r="G345">
            <v>678.35</v>
          </cell>
        </row>
        <row r="346">
          <cell r="B346" t="str">
            <v>ET60050068</v>
          </cell>
          <cell r="C346">
            <v>337</v>
          </cell>
          <cell r="D346" t="str">
            <v>Concreto usinado 22,5MPa.</v>
          </cell>
          <cell r="E346" t="str">
            <v>m3</v>
          </cell>
          <cell r="F346">
            <v>209.87</v>
          </cell>
          <cell r="G346">
            <v>79.11</v>
          </cell>
        </row>
        <row r="347">
          <cell r="B347" t="str">
            <v>IP25100025</v>
          </cell>
          <cell r="C347">
            <v>338</v>
          </cell>
          <cell r="D347" t="str">
            <v>Caixa Hand-Hole, (0,30x0,30)m.</v>
          </cell>
          <cell r="E347" t="str">
            <v>un</v>
          </cell>
          <cell r="F347">
            <v>26.29</v>
          </cell>
          <cell r="G347">
            <v>227</v>
          </cell>
        </row>
        <row r="348">
          <cell r="B348" t="str">
            <v>IP25200050</v>
          </cell>
          <cell r="C348">
            <v>339</v>
          </cell>
          <cell r="D348" t="str">
            <v>Tampao de ferro tipo leve padrao RIOLUZ.</v>
          </cell>
          <cell r="E348" t="str">
            <v>un</v>
          </cell>
          <cell r="F348">
            <v>188.93</v>
          </cell>
          <cell r="G348">
            <v>100</v>
          </cell>
        </row>
        <row r="349">
          <cell r="B349" t="str">
            <v>IP55150100</v>
          </cell>
          <cell r="C349">
            <v>340</v>
          </cell>
          <cell r="D349" t="str">
            <v>Chumbador para fixacao de poste de aco.</v>
          </cell>
          <cell r="E349" t="str">
            <v>un</v>
          </cell>
          <cell r="F349">
            <v>27.89</v>
          </cell>
          <cell r="G349">
            <v>1304</v>
          </cell>
        </row>
        <row r="350">
          <cell r="B350" t="str">
            <v>IT10400050</v>
          </cell>
          <cell r="C350">
            <v>341</v>
          </cell>
          <cell r="D350" t="str">
            <v>Ligacao domiciliar de agua.</v>
          </cell>
          <cell r="E350" t="str">
            <v>un</v>
          </cell>
          <cell r="F350">
            <v>96.69</v>
          </cell>
          <cell r="G350">
            <v>67</v>
          </cell>
        </row>
        <row r="351">
          <cell r="B351" t="str">
            <v>IT15600100</v>
          </cell>
          <cell r="C351">
            <v>342</v>
          </cell>
          <cell r="D351" t="str">
            <v>Ligacao de esgoto sanitario, em manilha de 100mm.</v>
          </cell>
          <cell r="E351" t="str">
            <v>un</v>
          </cell>
          <cell r="F351">
            <v>344.53</v>
          </cell>
          <cell r="G351">
            <v>79</v>
          </cell>
        </row>
        <row r="352">
          <cell r="B352" t="str">
            <v>MT05050100</v>
          </cell>
          <cell r="C352">
            <v>343</v>
          </cell>
          <cell r="D352" t="str">
            <v>Escavacao manual de vala, 1,50m e 3m de profundidade.</v>
          </cell>
          <cell r="E352" t="str">
            <v>m3</v>
          </cell>
          <cell r="F352">
            <v>19.93</v>
          </cell>
          <cell r="G352">
            <v>1092</v>
          </cell>
        </row>
        <row r="353">
          <cell r="B353" t="str">
            <v>MT05100100</v>
          </cell>
          <cell r="C353">
            <v>344</v>
          </cell>
          <cell r="D353" t="str">
            <v>Escavacao manual de vala a frio.</v>
          </cell>
          <cell r="E353" t="str">
            <v>m3</v>
          </cell>
          <cell r="F353">
            <v>22.26</v>
          </cell>
          <cell r="G353">
            <v>3071.18</v>
          </cell>
        </row>
        <row r="354">
          <cell r="B354" t="str">
            <v>MT05150050</v>
          </cell>
          <cell r="C354">
            <v>345</v>
          </cell>
          <cell r="D354" t="str">
            <v>Escavacao manual de vala em lodo, ate 1,50m.</v>
          </cell>
          <cell r="E354" t="str">
            <v>m3</v>
          </cell>
          <cell r="F354">
            <v>24.36</v>
          </cell>
          <cell r="G354">
            <v>1395.9</v>
          </cell>
        </row>
        <row r="355">
          <cell r="B355" t="str">
            <v>PJ25250050</v>
          </cell>
          <cell r="C355">
            <v>346</v>
          </cell>
          <cell r="D355" t="str">
            <v>Balizador modelo Copacabana, cilindrico, liso, pre-fabricado.</v>
          </cell>
          <cell r="E355" t="str">
            <v>un</v>
          </cell>
          <cell r="F355">
            <v>98.43</v>
          </cell>
          <cell r="G355">
            <v>419</v>
          </cell>
        </row>
        <row r="356">
          <cell r="B356" t="str">
            <v>RV10050215</v>
          </cell>
          <cell r="C356">
            <v>347</v>
          </cell>
          <cell r="D356" t="str">
            <v>Revestimento externo, de 1 vez.</v>
          </cell>
          <cell r="E356" t="str">
            <v>m2</v>
          </cell>
          <cell r="F356">
            <v>17.29</v>
          </cell>
          <cell r="G356">
            <v>501.79</v>
          </cell>
        </row>
        <row r="357">
          <cell r="B357" t="str">
            <v>SC35050100</v>
          </cell>
          <cell r="C357">
            <v>348</v>
          </cell>
          <cell r="D357" t="str">
            <v>Levantamento ou rebaixamento de tampao, calçada.</v>
          </cell>
          <cell r="E357" t="str">
            <v>un</v>
          </cell>
          <cell r="F357">
            <v>75.849999999999994</v>
          </cell>
          <cell r="G357">
            <v>121</v>
          </cell>
        </row>
        <row r="358">
          <cell r="B358" t="str">
            <v>SE20100253</v>
          </cell>
          <cell r="C358">
            <v>349</v>
          </cell>
          <cell r="D358" t="str">
            <v>Levantamento topografico planialtimetrico e cadastral.</v>
          </cell>
          <cell r="E358" t="str">
            <v>ha</v>
          </cell>
          <cell r="F358">
            <v>2252.4299999999998</v>
          </cell>
          <cell r="G358">
            <v>5.18</v>
          </cell>
        </row>
        <row r="359">
          <cell r="B359" t="str">
            <v>SE25900300</v>
          </cell>
          <cell r="C359">
            <v>350</v>
          </cell>
          <cell r="D359" t="str">
            <v>Servicos de elaboracao de projeto estrutural final de eng.</v>
          </cell>
          <cell r="E359" t="str">
            <v>m2</v>
          </cell>
          <cell r="F359">
            <v>37.130000000000003</v>
          </cell>
          <cell r="G359">
            <v>1149</v>
          </cell>
        </row>
        <row r="360">
          <cell r="B360" t="str">
            <v>ST45150100</v>
          </cell>
          <cell r="C360">
            <v>351</v>
          </cell>
          <cell r="D360" t="str">
            <v>Caixa com tampa de ferro leve 600L-900mm,CET-RIO.</v>
          </cell>
          <cell r="E360" t="str">
            <v xml:space="preserve">un  </v>
          </cell>
          <cell r="F360">
            <v>295.7</v>
          </cell>
          <cell r="G360">
            <v>41</v>
          </cell>
        </row>
        <row r="361">
          <cell r="B361" t="str">
            <v>TC05100050</v>
          </cell>
          <cell r="C361">
            <v>352</v>
          </cell>
          <cell r="D361" t="str">
            <v>Transporte horizontal material em carrinho de mao.</v>
          </cell>
          <cell r="E361" t="str">
            <v>t.dam</v>
          </cell>
          <cell r="F361">
            <v>1.19</v>
          </cell>
          <cell r="G361">
            <v>103434.34</v>
          </cell>
        </row>
        <row r="362">
          <cell r="B362" t="str">
            <v>TC10050350</v>
          </cell>
          <cell r="C362">
            <v>353</v>
          </cell>
          <cell r="D362" t="str">
            <v>Carga e descarga mecanica, com Pa-Carregadeira.</v>
          </cell>
          <cell r="E362" t="str">
            <v xml:space="preserve">t </v>
          </cell>
          <cell r="F362">
            <v>0.51</v>
          </cell>
          <cell r="G362">
            <v>43094.67</v>
          </cell>
        </row>
        <row r="363">
          <cell r="B363" t="str">
            <v>UNI</v>
          </cell>
          <cell r="C363" t="str">
            <v>N1</v>
          </cell>
          <cell r="D363" t="str">
            <v>Tampa light 80x80cm</v>
          </cell>
          <cell r="E363" t="str">
            <v>un</v>
          </cell>
          <cell r="F363">
            <v>259.04000000000002</v>
          </cell>
        </row>
        <row r="365">
          <cell r="B365" t="str">
            <v>ITENS FGV</v>
          </cell>
        </row>
        <row r="366">
          <cell r="B366" t="str">
            <v>BP10050653</v>
          </cell>
          <cell r="C366" t="str">
            <v>F1</v>
          </cell>
          <cell r="D366" t="str">
            <v>Revestimento de CBUQ, com 5cm de espessura.</v>
          </cell>
          <cell r="E366" t="str">
            <v>m2</v>
          </cell>
          <cell r="F366">
            <v>12.77</v>
          </cell>
        </row>
        <row r="367">
          <cell r="B367" t="str">
            <v>BP20200053</v>
          </cell>
          <cell r="C367" t="str">
            <v>F2</v>
          </cell>
          <cell r="D367" t="str">
            <v>Meio-fio de concreto pre-moldado altura de 0,45m.</v>
          </cell>
          <cell r="E367" t="str">
            <v>m</v>
          </cell>
          <cell r="F367">
            <v>21.71</v>
          </cell>
        </row>
        <row r="368">
          <cell r="B368" t="str">
            <v>CE05050050</v>
          </cell>
          <cell r="C368" t="str">
            <v>F3</v>
          </cell>
          <cell r="D368" t="str">
            <v>Prestacao de servicos de engenharia.</v>
          </cell>
          <cell r="E368" t="str">
            <v>hh</v>
          </cell>
          <cell r="F368">
            <v>39.4</v>
          </cell>
        </row>
        <row r="369">
          <cell r="B369" t="str">
            <v>DR30200050</v>
          </cell>
          <cell r="C369" t="str">
            <v>F4</v>
          </cell>
          <cell r="D369" t="str">
            <v>Caixa de inspecao de esgoto, 0,70m de profundidade.</v>
          </cell>
          <cell r="E369" t="str">
            <v>un</v>
          </cell>
          <cell r="F369">
            <v>245.86</v>
          </cell>
        </row>
        <row r="370">
          <cell r="B370" t="str">
            <v>EQ45050150</v>
          </cell>
          <cell r="C370" t="str">
            <v>F5</v>
          </cell>
          <cell r="D370" t="str">
            <v>Compressor de ar. Aluguel produtivo.</v>
          </cell>
          <cell r="E370" t="str">
            <v>h</v>
          </cell>
          <cell r="F370">
            <v>26.28</v>
          </cell>
        </row>
        <row r="371">
          <cell r="B371" t="str">
            <v>ET60050100</v>
          </cell>
          <cell r="C371" t="str">
            <v>F6</v>
          </cell>
          <cell r="D371" t="str">
            <v>Concreto usinado 40Mpa.</v>
          </cell>
          <cell r="E371" t="str">
            <v>m3</v>
          </cell>
          <cell r="F371">
            <v>274.33999999999997</v>
          </cell>
        </row>
        <row r="372">
          <cell r="B372" t="str">
            <v>IP05100400</v>
          </cell>
          <cell r="C372" t="str">
            <v>F7</v>
          </cell>
          <cell r="D372" t="str">
            <v>Poste Multi-Uso de aco, reto, cilindrico de 5,60m.</v>
          </cell>
          <cell r="E372" t="str">
            <v>par</v>
          </cell>
          <cell r="F372">
            <v>1366</v>
          </cell>
        </row>
        <row r="373">
          <cell r="B373" t="str">
            <v>IP05100850</v>
          </cell>
          <cell r="C373" t="str">
            <v>F8</v>
          </cell>
          <cell r="D373" t="str">
            <v>Poste Multi-Uso de aco, reto, cilindrico de 9,5m.</v>
          </cell>
          <cell r="E373" t="str">
            <v>un</v>
          </cell>
          <cell r="F373">
            <v>2656.14</v>
          </cell>
        </row>
        <row r="374">
          <cell r="B374" t="str">
            <v>IP05250150</v>
          </cell>
          <cell r="C374" t="str">
            <v>F9</v>
          </cell>
          <cell r="D374" t="str">
            <v>Poste de aco, reto, de 4,50m ate 6m. Assentamento.</v>
          </cell>
          <cell r="E374" t="str">
            <v>un</v>
          </cell>
          <cell r="F374">
            <v>53.59</v>
          </cell>
        </row>
        <row r="375">
          <cell r="B375" t="str">
            <v>IP05250200</v>
          </cell>
          <cell r="C375" t="str">
            <v>F10</v>
          </cell>
          <cell r="D375" t="str">
            <v>Poste de aco, reto, de 7m ate 12m. Assentamento.</v>
          </cell>
          <cell r="E375" t="str">
            <v>un</v>
          </cell>
          <cell r="F375">
            <v>108.83</v>
          </cell>
        </row>
        <row r="376">
          <cell r="B376" t="str">
            <v>IP05500050</v>
          </cell>
          <cell r="C376" t="str">
            <v>F11</v>
          </cell>
          <cell r="D376" t="str">
            <v>Braco para luminaria de 0,39m.</v>
          </cell>
          <cell r="E376" t="str">
            <v>par</v>
          </cell>
          <cell r="F376">
            <v>63</v>
          </cell>
        </row>
        <row r="377">
          <cell r="B377" t="str">
            <v>IP05500250</v>
          </cell>
          <cell r="C377" t="str">
            <v>F12</v>
          </cell>
          <cell r="D377" t="str">
            <v>Braco para luminaria de 1,35m.</v>
          </cell>
          <cell r="E377" t="str">
            <v>par</v>
          </cell>
          <cell r="F377">
            <v>115</v>
          </cell>
        </row>
        <row r="378">
          <cell r="B378" t="str">
            <v>IP05550050</v>
          </cell>
          <cell r="C378" t="str">
            <v>F13</v>
          </cell>
          <cell r="D378" t="str">
            <v>Braco, padrao RIOLUZ.  Colocacao.</v>
          </cell>
          <cell r="E378" t="str">
            <v>un</v>
          </cell>
          <cell r="F378">
            <v>9.76</v>
          </cell>
        </row>
        <row r="379">
          <cell r="B379" t="str">
            <v>IP05600050</v>
          </cell>
          <cell r="C379" t="str">
            <v>F14</v>
          </cell>
          <cell r="D379" t="str">
            <v>Pintura de braco com 2 demaos de tinta Aluminac.</v>
          </cell>
          <cell r="E379" t="str">
            <v>un</v>
          </cell>
          <cell r="F379">
            <v>12.29</v>
          </cell>
        </row>
        <row r="380">
          <cell r="B380" t="str">
            <v>IP05600103</v>
          </cell>
          <cell r="C380" t="str">
            <v>F15</v>
          </cell>
          <cell r="D380" t="str">
            <v>Pintura de poste de aco, reto, de 4,5m ate 6m.</v>
          </cell>
          <cell r="E380" t="str">
            <v>un</v>
          </cell>
          <cell r="F380">
            <v>14.73</v>
          </cell>
        </row>
        <row r="381">
          <cell r="B381" t="str">
            <v>IP05600109</v>
          </cell>
          <cell r="C381" t="str">
            <v>F16</v>
          </cell>
          <cell r="D381" t="str">
            <v>Pintura de poste de aco reto, de 10m ate 15m.</v>
          </cell>
          <cell r="E381" t="str">
            <v>un</v>
          </cell>
          <cell r="F381">
            <v>54.04</v>
          </cell>
        </row>
        <row r="382">
          <cell r="B382" t="str">
            <v>IP45050250</v>
          </cell>
          <cell r="C382" t="str">
            <v>F17</v>
          </cell>
          <cell r="D382" t="str">
            <v>Rele fotoeletrico, tipo NA, tensao de 127V, 1200VA.</v>
          </cell>
          <cell r="E382" t="str">
            <v>un</v>
          </cell>
          <cell r="F382">
            <v>11.85</v>
          </cell>
        </row>
        <row r="383">
          <cell r="B383" t="str">
            <v>IP50050059</v>
          </cell>
          <cell r="C383" t="str">
            <v>F18</v>
          </cell>
          <cell r="D383" t="str">
            <v>Luminaria LRJ-25 para lampada de 70W ovoide.</v>
          </cell>
          <cell r="E383" t="str">
            <v>un</v>
          </cell>
          <cell r="F383">
            <v>305.18</v>
          </cell>
        </row>
        <row r="384">
          <cell r="B384" t="str">
            <v>IP50050250</v>
          </cell>
          <cell r="C384" t="str">
            <v>F19</v>
          </cell>
          <cell r="D384" t="str">
            <v>Luminaria LRJ-24 para lampada de 250W tubular.</v>
          </cell>
          <cell r="E384" t="str">
            <v>un</v>
          </cell>
          <cell r="F384">
            <v>361.15</v>
          </cell>
        </row>
        <row r="385">
          <cell r="B385" t="str">
            <v>IP50200106</v>
          </cell>
          <cell r="C385" t="str">
            <v>F20</v>
          </cell>
          <cell r="D385" t="str">
            <v>Nucleo simples para luminarias LRJ-09/16/25.</v>
          </cell>
          <cell r="E385" t="str">
            <v>un</v>
          </cell>
          <cell r="F385">
            <v>40</v>
          </cell>
        </row>
        <row r="386">
          <cell r="B386" t="str">
            <v>IP50200150</v>
          </cell>
          <cell r="C386" t="str">
            <v>F21</v>
          </cell>
          <cell r="D386" t="str">
            <v>Nucleo duplo para luminarias LRJ-01/17/23/24/30/31.</v>
          </cell>
          <cell r="E386" t="str">
            <v>un</v>
          </cell>
          <cell r="F386">
            <v>67</v>
          </cell>
        </row>
        <row r="387">
          <cell r="B387" t="str">
            <v>IP50250421</v>
          </cell>
          <cell r="C387" t="str">
            <v>F22</v>
          </cell>
          <cell r="D387" t="str">
            <v>Lampada de multivapor metalica (MVM) de 250W.</v>
          </cell>
          <cell r="E387" t="str">
            <v>un</v>
          </cell>
          <cell r="F387">
            <v>83.9</v>
          </cell>
        </row>
        <row r="388">
          <cell r="B388" t="str">
            <v>IP50400103</v>
          </cell>
          <cell r="C388" t="str">
            <v>F23</v>
          </cell>
          <cell r="D388" t="str">
            <v>Luminaria fechada com lampada de descarga.</v>
          </cell>
          <cell r="E388" t="str">
            <v>un</v>
          </cell>
          <cell r="F388">
            <v>9.76</v>
          </cell>
        </row>
        <row r="389">
          <cell r="B389" t="str">
            <v>IT25100121</v>
          </cell>
          <cell r="C389" t="str">
            <v>F24</v>
          </cell>
          <cell r="D389" t="str">
            <v>Kanalex diametro de 125mm (5" ).</v>
          </cell>
          <cell r="E389" t="str">
            <v>m</v>
          </cell>
          <cell r="F389">
            <v>10.89</v>
          </cell>
        </row>
        <row r="390">
          <cell r="B390" t="str">
            <v>RV1595005</v>
          </cell>
          <cell r="C390" t="str">
            <v>F25</v>
          </cell>
          <cell r="D390" t="str">
            <v>Piso de alerta em placas marmorizadas, cor vermelha.</v>
          </cell>
          <cell r="E390" t="str">
            <v>m2</v>
          </cell>
          <cell r="F390">
            <v>55.17</v>
          </cell>
        </row>
        <row r="391">
          <cell r="B391" t="str">
            <v>SC05100350</v>
          </cell>
          <cell r="C391" t="str">
            <v>F26</v>
          </cell>
          <cell r="D391" t="str">
            <v>Demolicao com equipamento concreto asfaltico 5cm.</v>
          </cell>
          <cell r="E391" t="str">
            <v>m2</v>
          </cell>
          <cell r="F391">
            <v>5.0999999999999996</v>
          </cell>
        </row>
        <row r="392">
          <cell r="B392" t="str">
            <v>SC05100400</v>
          </cell>
          <cell r="C392" t="str">
            <v>F27</v>
          </cell>
          <cell r="D392" t="str">
            <v>Demolicao com equipamento concreto asfaltico 10cm.</v>
          </cell>
          <cell r="E392" t="str">
            <v>m2</v>
          </cell>
          <cell r="F392">
            <v>7.64</v>
          </cell>
        </row>
        <row r="393">
          <cell r="B393" t="str">
            <v>SC05100450</v>
          </cell>
          <cell r="C393" t="str">
            <v>F28</v>
          </cell>
          <cell r="D393" t="str">
            <v>Demolicao equipamento concreto asfaltico 5cm l=1,20m.</v>
          </cell>
          <cell r="E393" t="str">
            <v>m2</v>
          </cell>
          <cell r="F393">
            <v>5.99</v>
          </cell>
        </row>
        <row r="394">
          <cell r="B394" t="str">
            <v>SC10100100</v>
          </cell>
          <cell r="C394" t="str">
            <v>F29</v>
          </cell>
          <cell r="D394" t="str">
            <v>Operador de trafego, nivel junior.</v>
          </cell>
          <cell r="E394" t="str">
            <v>h</v>
          </cell>
          <cell r="F394">
            <v>10.1</v>
          </cell>
        </row>
        <row r="395">
          <cell r="B395" t="str">
            <v>ST05051050</v>
          </cell>
          <cell r="C395" t="str">
            <v>F30</v>
          </cell>
          <cell r="D395" t="str">
            <v>Sinalizacao horizontal aplicada por aspersao.</v>
          </cell>
          <cell r="E395" t="str">
            <v>m2</v>
          </cell>
          <cell r="F395">
            <v>20.149999999999999</v>
          </cell>
        </row>
        <row r="396">
          <cell r="B396" t="str">
            <v>ST10150350</v>
          </cell>
          <cell r="C396" t="str">
            <v>F31</v>
          </cell>
          <cell r="D396" t="str">
            <v>Conjunto semaforico principal.</v>
          </cell>
          <cell r="E396" t="str">
            <v>un</v>
          </cell>
          <cell r="F396">
            <v>4662</v>
          </cell>
        </row>
        <row r="397">
          <cell r="B397" t="str">
            <v>ST10150400</v>
          </cell>
          <cell r="C397" t="str">
            <v>F32</v>
          </cell>
          <cell r="D397" t="str">
            <v>Conjunto semaforico repetidor.</v>
          </cell>
          <cell r="E397" t="str">
            <v>un</v>
          </cell>
          <cell r="F397">
            <v>2243.85</v>
          </cell>
        </row>
        <row r="398">
          <cell r="B398" t="str">
            <v>ST20100050</v>
          </cell>
          <cell r="C398" t="str">
            <v>F33</v>
          </cell>
          <cell r="D398" t="str">
            <v>Aluguel mensal de radio transmissor-receptor.</v>
          </cell>
          <cell r="E398" t="str">
            <v>mes</v>
          </cell>
          <cell r="F398">
            <v>70</v>
          </cell>
        </row>
        <row r="399">
          <cell r="B399" t="str">
            <v>ST15050100</v>
          </cell>
          <cell r="C399" t="str">
            <v>F34</v>
          </cell>
          <cell r="D399" t="str">
            <v>Portico, coluna tubular, em aco galvanizado.</v>
          </cell>
          <cell r="E399" t="str">
            <v>un</v>
          </cell>
          <cell r="F399">
            <v>35622.78</v>
          </cell>
        </row>
        <row r="400">
          <cell r="B400" t="str">
            <v>TC10050050</v>
          </cell>
          <cell r="C400" t="str">
            <v>F35</v>
          </cell>
          <cell r="D400" t="str">
            <v>Carga e descarga manual de material.</v>
          </cell>
          <cell r="E400" t="str">
            <v>t</v>
          </cell>
          <cell r="F400">
            <v>20.36</v>
          </cell>
        </row>
        <row r="401">
          <cell r="B401" t="str">
            <v>DR10050053</v>
          </cell>
          <cell r="C401" t="str">
            <v>F36</v>
          </cell>
          <cell r="D401" t="str">
            <v>Tubo de ferro fundido, ductil, classe K-9,ø 100mm.</v>
          </cell>
          <cell r="E401" t="str">
            <v>m</v>
          </cell>
          <cell r="F401">
            <v>139.33000000000001</v>
          </cell>
        </row>
        <row r="402">
          <cell r="B402" t="str">
            <v>ST05051800</v>
          </cell>
          <cell r="C402" t="str">
            <v>F37</v>
          </cell>
          <cell r="D402" t="str">
            <v>Tachao bidirecional, conforme especificacao CET-RIO.  Fornecimento.</v>
          </cell>
          <cell r="E402" t="str">
            <v>un</v>
          </cell>
          <cell r="F402">
            <v>21.9</v>
          </cell>
        </row>
        <row r="403">
          <cell r="B403" t="str">
            <v>IP50050253</v>
          </cell>
          <cell r="C403" t="str">
            <v>F38</v>
          </cell>
          <cell r="D403" t="str">
            <v>Luminaria LRJ-33 para lampada vapor de sodio ou multivapor metalico de 250W, IP-66, vidro curvo, corpo em aluminio injetado, para encaixe em tubo com diametro de 60,3mm, com equipamento auxiliar integrado (EM-RIOLUZ no 30), refletor em chapa de aluminio 9</v>
          </cell>
          <cell r="E403" t="str">
            <v>un</v>
          </cell>
          <cell r="F403">
            <v>515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RONOGRAMA"/>
      <sheetName val="COMP-12.1.3"/>
      <sheetName val="BDI"/>
    </sheetNames>
    <sheetDataSet>
      <sheetData sheetId="0">
        <row r="7">
          <cell r="K7">
            <v>0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MEMORIA"/>
      <sheetName val="CRONOGRAMA"/>
      <sheetName val="COMP - 01"/>
      <sheetName val="COMP - 02"/>
    </sheetNames>
    <sheetDataSet>
      <sheetData sheetId="0">
        <row r="7">
          <cell r="I7">
            <v>0.24260000000000001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 EQUIP"/>
      <sheetName val="BDI EDIF"/>
      <sheetName val="ORÇAMENTO"/>
      <sheetName val="CURVA ABC"/>
      <sheetName val="CRONOGRAMA"/>
      <sheetName val="MEMORIA"/>
      <sheetName val="COMP UNIT"/>
      <sheetName val="ESCAVAÇÕES"/>
      <sheetName val="ESTRUTURA"/>
      <sheetName val="COBERTURA"/>
      <sheetName val="JANELAS"/>
      <sheetName val="PEITORIS"/>
      <sheetName val="PORTAS"/>
      <sheetName val="SOLEIRAS"/>
      <sheetName val="REVESTIMENTOS INTERNOS"/>
      <sheetName val="ATENÇÃO"/>
      <sheetName val="MAPA DE COTAÇÃO"/>
      <sheetName val="CPU"/>
      <sheetName val="ORÇAMENTO RAS"/>
      <sheetName val="Orçamento Sintético"/>
      <sheetName val="Memória de Cálcul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I7">
            <v>0.2979</v>
          </cell>
        </row>
      </sheetData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."/>
      <sheetName val="Croqui"/>
      <sheetName val="Plan1"/>
      <sheetName val="Comparativo Bet."/>
      <sheetName val="Mat. Bet."/>
      <sheetName val="Calc.transporte"/>
      <sheetName val="Preço MBet."/>
      <sheetName val="TLCB5"/>
      <sheetName val="TLMR"/>
      <sheetName val="TLBM"/>
      <sheetName val="TCCC"/>
      <sheetName val="TLCB10"/>
      <sheetName val="TCCB10"/>
      <sheetName val="TLCC4"/>
      <sheetName val="Quadro res. transp."/>
      <sheetName val="CURVA ABC"/>
      <sheetName val="Orçamento"/>
      <sheetName val="Serviços"/>
      <sheetName val="Cronograma 1º"/>
      <sheetName val="Cronograma 2º"/>
      <sheetName val="Instalação"/>
      <sheetName val="Mobiliz."/>
      <sheetName val="Cpu Trans."/>
      <sheetName val="CAP-CM30"/>
      <sheetName val="Rotineira"/>
      <sheetName val="Veíc."/>
      <sheetName val="Serv.Aux."/>
      <sheetName val="Const. Dren."/>
      <sheetName val="Aux.Dren"/>
      <sheetName val="Serv. Adm."/>
      <sheetName val="Mat.Bet."/>
      <sheetName val="M Obra"/>
      <sheetName val="Equip."/>
      <sheetName val="Materiais"/>
      <sheetName val="DIVISÓRIAS"/>
      <sheetName val="Modelo"/>
    </sheetNames>
    <sheetDataSet>
      <sheetData sheetId="0" refreshError="1"/>
      <sheetData sheetId="1" refreshError="1"/>
      <sheetData sheetId="2" refreshError="1">
        <row r="28">
          <cell r="G28">
            <v>1052.5144578313252</v>
          </cell>
        </row>
        <row r="35">
          <cell r="G35">
            <v>1178.6265060240964</v>
          </cell>
          <cell r="H35">
            <v>241.62</v>
          </cell>
        </row>
      </sheetData>
      <sheetData sheetId="3" refreshError="1"/>
      <sheetData sheetId="4" refreshError="1"/>
      <sheetData sheetId="5" refreshError="1"/>
      <sheetData sheetId="6" refreshError="1">
        <row r="6">
          <cell r="I6">
            <v>10.35</v>
          </cell>
        </row>
        <row r="11">
          <cell r="I11">
            <v>1.82</v>
          </cell>
          <cell r="K11">
            <v>0.47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57">
          <cell r="H57">
            <v>0.66</v>
          </cell>
        </row>
        <row r="457">
          <cell r="H457">
            <v>0.64</v>
          </cell>
        </row>
      </sheetData>
      <sheetData sheetId="23" refreshError="1"/>
      <sheetData sheetId="24" refreshError="1">
        <row r="57">
          <cell r="H57">
            <v>205.41338594265599</v>
          </cell>
        </row>
        <row r="3579">
          <cell r="H3579">
            <v>0.772051966921799</v>
          </cell>
        </row>
      </sheetData>
      <sheetData sheetId="25" refreshError="1"/>
      <sheetData sheetId="26" refreshError="1"/>
      <sheetData sheetId="27" refreshError="1">
        <row r="57">
          <cell r="H57">
            <v>46.36</v>
          </cell>
        </row>
        <row r="137">
          <cell r="H137">
            <v>63.46</v>
          </cell>
        </row>
        <row r="217">
          <cell r="H217">
            <v>32.07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CRONOGRAMA"/>
      <sheetName val="COMP - 01"/>
      <sheetName val="COMP - 02"/>
      <sheetName val="COMP - 03"/>
    </sheetNames>
    <sheetDataSet>
      <sheetData sheetId="0">
        <row r="6">
          <cell r="B6" t="str">
            <v xml:space="preserve">SUPERVISÃO TOPOGRAFICA </v>
          </cell>
        </row>
        <row r="8">
          <cell r="B8">
            <v>18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CHO"/>
      <sheetName val="DADOS GERAIS"/>
      <sheetName val="materiais"/>
      <sheetName val="composições"/>
      <sheetName val="DIAGRAMA"/>
      <sheetName val="INVEN. BR 262"/>
      <sheetName val="SERVIÇOS (MATRIZ)"/>
      <sheetName val="SERVIÇOS digitado"/>
      <sheetName val="ORÇAMENTO 01"/>
      <sheetName val="justificativa"/>
      <sheetName val="instalação"/>
      <sheetName val="mobilização"/>
      <sheetName val="Cronograma "/>
      <sheetName val="TCCB10"/>
      <sheetName val="TLCB5"/>
      <sheetName val="TLMR"/>
      <sheetName val="TCC4"/>
      <sheetName val="TLCB10"/>
      <sheetName val="Dados Edital"/>
      <sheetName val="calc. transporte IS 02_2011"/>
      <sheetName val="calc. transporte (2)"/>
      <sheetName val="CROQUI"/>
      <sheetName val="Q.R.DIST.TRANSP."/>
      <sheetName val="comparativo ANP"/>
      <sheetName val="comparativo mat"/>
      <sheetName val="D. CUST. M."/>
      <sheetName val="D.CONS.M"/>
      <sheetName val="DIVISÓRIAS"/>
      <sheetName val="MAT BET"/>
      <sheetName val="CURVA ABC"/>
      <sheetName val="Plan1"/>
    </sheetNames>
    <sheetDataSet>
      <sheetData sheetId="0" refreshError="1">
        <row r="3">
          <cell r="E3" t="str">
            <v>BR-262/MS</v>
          </cell>
        </row>
        <row r="5">
          <cell r="E5" t="str">
            <v>Divisa SP/MS - Fronteira Brasil/Bolívia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GERAIS"/>
      <sheetName val="DADOS PARA PASTAS"/>
      <sheetName val="BDI DNIT"/>
      <sheetName val="materiais"/>
      <sheetName val="composições"/>
      <sheetName val="DIAGRAMA"/>
      <sheetName val="INVEN."/>
      <sheetName val="SERVIÇOS (MATRIZ)"/>
      <sheetName val="ORÇAMENTO 01"/>
      <sheetName val="CURVA ABC"/>
      <sheetName val="Cronograma "/>
      <sheetName val="justificativa"/>
      <sheetName val="instalação"/>
      <sheetName val="mobilização"/>
      <sheetName val="TLCB5"/>
      <sheetName val="TLMR"/>
      <sheetName val="TCCB10"/>
      <sheetName val="TLC4"/>
      <sheetName val="TLCB10"/>
      <sheetName val="Dados Edital"/>
      <sheetName val="calc. transporte IS 02_2011"/>
      <sheetName val="CROQUI"/>
      <sheetName val="Q.R.DIST.TRANSP."/>
      <sheetName val="D. CUST. M."/>
      <sheetName val="comparativo mat"/>
      <sheetName val="D.CONS.M"/>
      <sheetName val="DIVIS"/>
      <sheetName val="Plan1"/>
    </sheetNames>
    <sheetDataSet>
      <sheetData sheetId="0">
        <row r="6">
          <cell r="C6" t="str">
            <v>BR- 267/MS</v>
          </cell>
        </row>
        <row r="7">
          <cell r="C7" t="str">
            <v>DIV. SP/MS /  ENT. MS-195 (FRONT. BR/PY) (P. Murtinho)</v>
          </cell>
        </row>
        <row r="8">
          <cell r="C8" t="str">
            <v>ENT. BR-163(B)(Rio Brilhante) – ENT. MS-164(Vista Alegre)</v>
          </cell>
        </row>
        <row r="9">
          <cell r="C9" t="str">
            <v>km 290,100 / km 396,400</v>
          </cell>
        </row>
        <row r="10">
          <cell r="C10">
            <v>106.3</v>
          </cell>
        </row>
        <row r="15">
          <cell r="C15">
            <v>42002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7">
          <cell r="F37">
            <v>425373</v>
          </cell>
        </row>
        <row r="42">
          <cell r="F42">
            <v>27202.16</v>
          </cell>
        </row>
        <row r="47">
          <cell r="F47">
            <v>152910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1">
          <cell r="I31">
            <v>103594.7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30">
          <cell r="C30">
            <v>29.856000000000002</v>
          </cell>
        </row>
      </sheetData>
      <sheetData sheetId="21" refreshError="1"/>
      <sheetData sheetId="22">
        <row r="29">
          <cell r="B29" t="str">
            <v>SEGMENTO:   KM 290,10 ao KM 396,40</v>
          </cell>
        </row>
      </sheetData>
      <sheetData sheetId="23"/>
      <sheetData sheetId="24">
        <row r="16">
          <cell r="B16">
            <v>914.59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TCB5"/>
      <sheetName val="TEB4"/>
      <sheetName val="TCC4"/>
      <sheetName val="TCB10"/>
    </sheetNames>
    <sheetDataSet>
      <sheetData sheetId="0" refreshError="1">
        <row r="12">
          <cell r="G12">
            <v>370</v>
          </cell>
        </row>
        <row r="59">
          <cell r="G59">
            <v>296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."/>
      <sheetName val="Croqui"/>
      <sheetName val="Plan1"/>
      <sheetName val="Comparativo Bet."/>
      <sheetName val="Mat. Bet."/>
      <sheetName val="Calc.transporte"/>
      <sheetName val="Preço MBet."/>
      <sheetName val="TLCB5"/>
      <sheetName val="TLMR"/>
      <sheetName val="TLBM"/>
      <sheetName val="TCCC"/>
      <sheetName val="TLCB10"/>
      <sheetName val="TCCB10"/>
      <sheetName val="TLCC4"/>
      <sheetName val="Quadro res. transp."/>
      <sheetName val="CURVA ABC"/>
      <sheetName val="Orçamento"/>
      <sheetName val="Serviços"/>
      <sheetName val="Cronograma 1º"/>
      <sheetName val="Cronograma 2º"/>
      <sheetName val="Instalação"/>
      <sheetName val="Mobiliz."/>
      <sheetName val="Cpu Trans."/>
      <sheetName val="CAP-CM30"/>
      <sheetName val="Rotineira"/>
      <sheetName val="Veíc."/>
      <sheetName val="Serv.Aux."/>
      <sheetName val="Const. Dren."/>
      <sheetName val="Aux.Dren"/>
      <sheetName val="Serv. Adm."/>
      <sheetName val="CPUMat.Bet."/>
      <sheetName val="M Obra"/>
      <sheetName val="Equip."/>
      <sheetName val="Materiais"/>
      <sheetName val="DIVISÓRIAS"/>
      <sheetName val="Modelo"/>
      <sheetName val="READEQUAÇÃO"/>
      <sheetName val="COMP-02"/>
      <sheetName val="COMP-03"/>
      <sheetName val="COMP-04"/>
      <sheetName val="COMP-05"/>
      <sheetName val="MAPACOTREGRESSÃO"/>
      <sheetName val="Comp 01"/>
      <sheetName val="Comp 02"/>
    </sheetNames>
    <sheetDataSet>
      <sheetData sheetId="0"/>
      <sheetData sheetId="1"/>
      <sheetData sheetId="2"/>
      <sheetData sheetId="3"/>
      <sheetData sheetId="4">
        <row r="23">
          <cell r="E23">
            <v>327.97</v>
          </cell>
        </row>
        <row r="26">
          <cell r="F26">
            <v>296.27</v>
          </cell>
        </row>
        <row r="30">
          <cell r="F30">
            <v>38.79</v>
          </cell>
        </row>
        <row r="37">
          <cell r="F37">
            <v>224.16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23">
          <cell r="E23">
            <v>224.159912109375</v>
          </cell>
        </row>
      </sheetData>
      <sheetData sheetId="42"/>
      <sheetData sheetId="4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GERAIS"/>
      <sheetName val="DADOS PARA PASTAS"/>
      <sheetName val="materiais"/>
      <sheetName val="composições"/>
      <sheetName val="SERVIÇOS"/>
      <sheetName val="ORÇAMENTO 01"/>
      <sheetName val="justificativa"/>
      <sheetName val="instalação"/>
      <sheetName val="mobilização"/>
      <sheetName val="Cronograma "/>
      <sheetName val="TCCB10"/>
      <sheetName val="TLCB5"/>
      <sheetName val="TLMR"/>
      <sheetName val="TCC4"/>
      <sheetName val="TLMB"/>
      <sheetName val="TLCB10"/>
      <sheetName val="Dados Edital"/>
      <sheetName val="calc. transporte"/>
      <sheetName val="INVEN."/>
      <sheetName val="CROQUI"/>
      <sheetName val="Q.R.DIST.TRANSP."/>
      <sheetName val="D. CUST. M."/>
      <sheetName val="D.CONS.M"/>
      <sheetName val="DIVISÓRI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5">
          <cell r="I25">
            <v>16305.401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 equip"/>
      <sheetName val="BDI"/>
      <sheetName val="CPU"/>
      <sheetName val="LISTA CPU"/>
      <sheetName val="plan 800746"/>
      <sheetName val="plan 813843"/>
      <sheetName val="LAJE800746"/>
      <sheetName val="LAJE813843"/>
      <sheetName val="CRONOGRAMA 800746"/>
      <sheetName val="CRONOGRAMA 813843"/>
      <sheetName val="CPU plan sobra"/>
      <sheetName val="plan SOBRA"/>
      <sheetName val="LISTA CPU sobra"/>
      <sheetName val="qde de esquadrias 800746"/>
      <sheetName val="qde de esquadrias813843"/>
      <sheetName val="Alvenaria 800746"/>
      <sheetName val="Alvenaria 813843"/>
      <sheetName val="Revest800746"/>
      <sheetName val="Revest813843"/>
      <sheetName val="RESUMO-Revest800746"/>
      <sheetName val="RESUMO-Revest813843"/>
      <sheetName val="diversos  800746"/>
      <sheetName val="diversos813843"/>
      <sheetName val="Esquadria-cal de áreas"/>
      <sheetName val="estrutura 800746"/>
      <sheetName val="estrutura813843"/>
      <sheetName val="Cobertura 800746"/>
      <sheetName val="Cobertura813843"/>
      <sheetName val="blocos 800746"/>
      <sheetName val="blocos813843"/>
      <sheetName val="Viga baldrame 800746"/>
      <sheetName val="Viga baldrame813843"/>
      <sheetName val="ATENÇÃO"/>
      <sheetName val="plan"/>
      <sheetName val="CRONOGRAMA"/>
      <sheetName val="qde de esquadrias"/>
      <sheetName val="Alvenaria"/>
      <sheetName val="Revest"/>
      <sheetName val="RESUMO-Revest"/>
      <sheetName val="diversos"/>
      <sheetName val="estrutura"/>
      <sheetName val="Cobertura"/>
      <sheetName val="LAJE"/>
      <sheetName val="blocos"/>
      <sheetName val="Viga baldrame"/>
      <sheetName val="PGR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."/>
      <sheetName val="Croqui"/>
      <sheetName val="Comparativo"/>
      <sheetName val="Mat. Bet."/>
      <sheetName val="Calc.transporte"/>
      <sheetName val="Preço MBet."/>
      <sheetName val="TLCB5"/>
      <sheetName val="TLMR"/>
      <sheetName val="TLBM"/>
      <sheetName val="TCCC"/>
      <sheetName val="TLCB10"/>
      <sheetName val="TLCC4"/>
      <sheetName val="TCCB10"/>
      <sheetName val="Quadro res. transp."/>
      <sheetName val="CURVA ABC"/>
      <sheetName val="Orçamento"/>
      <sheetName val="Serviços"/>
      <sheetName val="Cronograma 1º"/>
      <sheetName val="Cronograma 2º"/>
      <sheetName val="Instalação"/>
      <sheetName val="Mobiliz."/>
      <sheetName val="Cpu Trans."/>
      <sheetName val="CAP-CM30"/>
      <sheetName val="Rotineira"/>
      <sheetName val="Veíc."/>
      <sheetName val="Serv.Aux."/>
      <sheetName val="Const. Dren."/>
      <sheetName val="Aux.Dren"/>
      <sheetName val="Serv. Adm."/>
      <sheetName val="CPUMat.Bet."/>
      <sheetName val="M Obra"/>
      <sheetName val="Equip."/>
      <sheetName val="Materiais"/>
      <sheetName val="DIVISÓRIAS"/>
      <sheetName val="Modelo"/>
    </sheetNames>
    <sheetDataSet>
      <sheetData sheetId="0" refreshError="1"/>
      <sheetData sheetId="1" refreshError="1"/>
      <sheetData sheetId="2" refreshError="1"/>
      <sheetData sheetId="3">
        <row r="22">
          <cell r="E22">
            <v>293.51</v>
          </cell>
        </row>
        <row r="24">
          <cell r="E24">
            <v>342.11</v>
          </cell>
        </row>
        <row r="25">
          <cell r="F25">
            <v>265.37</v>
          </cell>
        </row>
        <row r="27">
          <cell r="F27">
            <v>309.29000000000002</v>
          </cell>
        </row>
        <row r="28">
          <cell r="F28">
            <v>265.37</v>
          </cell>
        </row>
        <row r="29">
          <cell r="F29">
            <v>24.49</v>
          </cell>
        </row>
        <row r="30">
          <cell r="F30">
            <v>280.83</v>
          </cell>
        </row>
        <row r="31">
          <cell r="F31">
            <v>39.950000000000003</v>
          </cell>
        </row>
        <row r="33">
          <cell r="F33">
            <v>265.37</v>
          </cell>
        </row>
        <row r="34">
          <cell r="F34">
            <v>24.49</v>
          </cell>
        </row>
        <row r="36">
          <cell r="F36">
            <v>265.37</v>
          </cell>
        </row>
        <row r="37">
          <cell r="F37">
            <v>24.49</v>
          </cell>
        </row>
        <row r="39">
          <cell r="F39">
            <v>280.83</v>
          </cell>
        </row>
        <row r="40">
          <cell r="F40">
            <v>39.950000000000003</v>
          </cell>
        </row>
        <row r="42">
          <cell r="F42">
            <v>265.37</v>
          </cell>
        </row>
        <row r="43">
          <cell r="F43">
            <v>24.49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."/>
      <sheetName val="Croqui"/>
      <sheetName val="Comparativo"/>
      <sheetName val="Mat. Bet."/>
      <sheetName val="Calc.transporte"/>
      <sheetName val="Preço MBet."/>
      <sheetName val="TLCB5"/>
      <sheetName val="TLMR"/>
      <sheetName val="TLBM"/>
      <sheetName val="TCCC"/>
      <sheetName val="TLCB10"/>
      <sheetName val="TLCC4"/>
      <sheetName val="TCCB10"/>
      <sheetName val="Quadro res. transp."/>
      <sheetName val="CURVA ABC"/>
      <sheetName val="Orçamento"/>
      <sheetName val="Serviços"/>
      <sheetName val="Cronograma 1º"/>
      <sheetName val="Cronograma 2º"/>
      <sheetName val="Instalação"/>
      <sheetName val="Mobiliz."/>
      <sheetName val="Cpu Trans."/>
      <sheetName val="CAP-CM30"/>
      <sheetName val="Rotineira"/>
      <sheetName val="Veíc."/>
      <sheetName val="Serv.Aux."/>
      <sheetName val="Const. Dren."/>
      <sheetName val="Aux.Dren"/>
      <sheetName val="Serv. Adm."/>
      <sheetName val="CPUMat.Bet."/>
      <sheetName val="M Obra"/>
      <sheetName val="Equip."/>
      <sheetName val="Materiais"/>
      <sheetName val="DIVISÓRIAS"/>
      <sheetName val="Modelo"/>
    </sheetNames>
    <sheetDataSet>
      <sheetData sheetId="0">
        <row r="20">
          <cell r="G20">
            <v>58.8</v>
          </cell>
        </row>
        <row r="21">
          <cell r="G21">
            <v>15.1</v>
          </cell>
        </row>
        <row r="22">
          <cell r="G22">
            <v>15.1</v>
          </cell>
        </row>
        <row r="23">
          <cell r="G23">
            <v>15.1</v>
          </cell>
        </row>
        <row r="24">
          <cell r="G24">
            <v>15.1</v>
          </cell>
        </row>
        <row r="30">
          <cell r="E30">
            <v>39569</v>
          </cell>
        </row>
        <row r="31">
          <cell r="E31">
            <v>39660</v>
          </cell>
        </row>
        <row r="33">
          <cell r="E33">
            <v>360.48</v>
          </cell>
        </row>
        <row r="43">
          <cell r="A43" t="str">
            <v>VIDE DADOS DO TRECHO</v>
          </cell>
        </row>
      </sheetData>
      <sheetData sheetId="1"/>
      <sheetData sheetId="2">
        <row r="26">
          <cell r="G26">
            <v>1052.5144578313252</v>
          </cell>
          <cell r="H26">
            <v>293.51</v>
          </cell>
        </row>
        <row r="27">
          <cell r="G27">
            <v>1698.2891566265059</v>
          </cell>
          <cell r="H27">
            <v>265.37</v>
          </cell>
        </row>
        <row r="28">
          <cell r="G28">
            <v>852.00963855421685</v>
          </cell>
          <cell r="H28">
            <v>265.37</v>
          </cell>
        </row>
        <row r="29">
          <cell r="G29">
            <v>1130.3156626506022</v>
          </cell>
          <cell r="H29">
            <v>280.83</v>
          </cell>
        </row>
        <row r="32">
          <cell r="G32">
            <v>1530</v>
          </cell>
          <cell r="H32">
            <v>39.950000000000003</v>
          </cell>
        </row>
      </sheetData>
      <sheetData sheetId="3"/>
      <sheetData sheetId="4"/>
      <sheetData sheetId="5">
        <row r="5">
          <cell r="I5">
            <v>10.58</v>
          </cell>
          <cell r="K5">
            <v>4.01</v>
          </cell>
        </row>
        <row r="6">
          <cell r="I6">
            <v>10.35</v>
          </cell>
          <cell r="K6">
            <v>1.97</v>
          </cell>
        </row>
        <row r="7">
          <cell r="I7">
            <v>0.39</v>
          </cell>
          <cell r="K7">
            <v>0.15</v>
          </cell>
        </row>
        <row r="8">
          <cell r="I8">
            <v>10.58</v>
          </cell>
          <cell r="K8">
            <v>4.01</v>
          </cell>
        </row>
        <row r="10">
          <cell r="I10">
            <v>188.82</v>
          </cell>
          <cell r="K10">
            <v>64.069999999999993</v>
          </cell>
        </row>
        <row r="12">
          <cell r="I12">
            <v>5.0999999999999996</v>
          </cell>
          <cell r="K12">
            <v>0.14000000000000001</v>
          </cell>
        </row>
        <row r="13">
          <cell r="I13">
            <v>0.98</v>
          </cell>
          <cell r="K13">
            <v>0.37</v>
          </cell>
        </row>
      </sheetData>
      <sheetData sheetId="6">
        <row r="24">
          <cell r="I24">
            <v>122194.66320000001</v>
          </cell>
        </row>
      </sheetData>
      <sheetData sheetId="7">
        <row r="22">
          <cell r="I22">
            <v>82140.130999999994</v>
          </cell>
        </row>
      </sheetData>
      <sheetData sheetId="8"/>
      <sheetData sheetId="9">
        <row r="31">
          <cell r="I31">
            <v>5615.3190000000004</v>
          </cell>
        </row>
      </sheetData>
      <sheetData sheetId="10"/>
      <sheetData sheetId="11">
        <row r="27">
          <cell r="I27">
            <v>10250.674560000001</v>
          </cell>
        </row>
      </sheetData>
      <sheetData sheetId="12">
        <row r="27">
          <cell r="I27">
            <v>371372.78499999997</v>
          </cell>
        </row>
      </sheetData>
      <sheetData sheetId="13"/>
      <sheetData sheetId="14"/>
      <sheetData sheetId="15"/>
      <sheetData sheetId="16">
        <row r="11">
          <cell r="G11">
            <v>185700</v>
          </cell>
        </row>
        <row r="12">
          <cell r="G12">
            <v>158.464</v>
          </cell>
        </row>
        <row r="13">
          <cell r="G13">
            <v>237.696</v>
          </cell>
        </row>
        <row r="15">
          <cell r="G15">
            <v>148.56</v>
          </cell>
        </row>
        <row r="16">
          <cell r="G16">
            <v>594.24</v>
          </cell>
        </row>
        <row r="17">
          <cell r="G17">
            <v>450</v>
          </cell>
        </row>
        <row r="18">
          <cell r="G18">
            <v>170</v>
          </cell>
        </row>
        <row r="19">
          <cell r="G19">
            <v>1890</v>
          </cell>
        </row>
        <row r="20">
          <cell r="G20">
            <v>420</v>
          </cell>
        </row>
        <row r="21">
          <cell r="G21">
            <v>1285</v>
          </cell>
        </row>
        <row r="22">
          <cell r="G22">
            <v>74.28</v>
          </cell>
        </row>
        <row r="23">
          <cell r="G23">
            <v>74.28</v>
          </cell>
        </row>
        <row r="24">
          <cell r="G24">
            <v>247.6</v>
          </cell>
        </row>
        <row r="25">
          <cell r="G25">
            <v>247.6</v>
          </cell>
        </row>
        <row r="27">
          <cell r="G27">
            <v>185.7</v>
          </cell>
        </row>
        <row r="28">
          <cell r="G28">
            <v>309.5</v>
          </cell>
        </row>
        <row r="31">
          <cell r="G31">
            <v>1280</v>
          </cell>
        </row>
        <row r="32">
          <cell r="G32">
            <v>28</v>
          </cell>
        </row>
        <row r="36">
          <cell r="G36">
            <v>500</v>
          </cell>
        </row>
        <row r="37">
          <cell r="G37">
            <v>375</v>
          </cell>
        </row>
        <row r="38">
          <cell r="G38">
            <v>1000</v>
          </cell>
        </row>
        <row r="39">
          <cell r="G39">
            <v>250</v>
          </cell>
        </row>
        <row r="40">
          <cell r="G40">
            <v>60000</v>
          </cell>
        </row>
        <row r="41">
          <cell r="G41">
            <v>100</v>
          </cell>
        </row>
        <row r="42">
          <cell r="G42">
            <v>247.6</v>
          </cell>
        </row>
        <row r="43">
          <cell r="G43">
            <v>433.3</v>
          </cell>
        </row>
        <row r="44">
          <cell r="G44">
            <v>123.8</v>
          </cell>
        </row>
        <row r="45">
          <cell r="G45">
            <v>185.7</v>
          </cell>
        </row>
        <row r="46">
          <cell r="G46">
            <v>185.7</v>
          </cell>
        </row>
        <row r="47">
          <cell r="G47">
            <v>60000</v>
          </cell>
        </row>
        <row r="48">
          <cell r="G48">
            <v>198080</v>
          </cell>
        </row>
        <row r="49">
          <cell r="G49">
            <v>200</v>
          </cell>
        </row>
        <row r="50">
          <cell r="G50">
            <v>6565.0659999999998</v>
          </cell>
        </row>
        <row r="51">
          <cell r="G51">
            <v>70</v>
          </cell>
        </row>
        <row r="52">
          <cell r="G52">
            <v>70</v>
          </cell>
        </row>
        <row r="53">
          <cell r="G53">
            <v>192000</v>
          </cell>
        </row>
        <row r="54">
          <cell r="G54">
            <v>122194.66320000001</v>
          </cell>
        </row>
        <row r="55">
          <cell r="G55">
            <v>82140.130999999994</v>
          </cell>
        </row>
        <row r="56">
          <cell r="G56">
            <v>10250.674560000001</v>
          </cell>
        </row>
        <row r="58">
          <cell r="G58">
            <v>371372.78499999997</v>
          </cell>
        </row>
        <row r="59">
          <cell r="G59">
            <v>12</v>
          </cell>
        </row>
        <row r="60">
          <cell r="G60">
            <v>192</v>
          </cell>
        </row>
        <row r="61">
          <cell r="G61">
            <v>960</v>
          </cell>
        </row>
        <row r="62">
          <cell r="G62">
            <v>60</v>
          </cell>
        </row>
        <row r="63">
          <cell r="G63">
            <v>120</v>
          </cell>
        </row>
        <row r="64">
          <cell r="G64">
            <v>160</v>
          </cell>
        </row>
      </sheetData>
      <sheetData sheetId="17"/>
      <sheetData sheetId="18"/>
      <sheetData sheetId="19">
        <row r="32">
          <cell r="O32">
            <v>174</v>
          </cell>
        </row>
        <row r="34">
          <cell r="T34">
            <v>75016.62000000001</v>
          </cell>
        </row>
      </sheetData>
      <sheetData sheetId="20">
        <row r="49">
          <cell r="I49">
            <v>2736.18</v>
          </cell>
        </row>
      </sheetData>
      <sheetData sheetId="21">
        <row r="57">
          <cell r="H57">
            <v>0.62</v>
          </cell>
        </row>
        <row r="137">
          <cell r="H137">
            <v>0.96</v>
          </cell>
        </row>
        <row r="217">
          <cell r="H217">
            <v>0.89</v>
          </cell>
        </row>
        <row r="297">
          <cell r="H297">
            <v>0.36</v>
          </cell>
        </row>
        <row r="537">
          <cell r="H537">
            <v>0.35</v>
          </cell>
        </row>
      </sheetData>
      <sheetData sheetId="22"/>
      <sheetData sheetId="23">
        <row r="137">
          <cell r="H137">
            <v>54.22</v>
          </cell>
        </row>
        <row r="217">
          <cell r="H217">
            <v>0.21</v>
          </cell>
        </row>
        <row r="377">
          <cell r="H377">
            <v>28.49</v>
          </cell>
        </row>
        <row r="457">
          <cell r="H457">
            <v>127.2</v>
          </cell>
        </row>
        <row r="537">
          <cell r="H537">
            <v>230.5</v>
          </cell>
        </row>
        <row r="617">
          <cell r="H617">
            <v>6.65</v>
          </cell>
        </row>
        <row r="697">
          <cell r="H697">
            <v>48.78</v>
          </cell>
        </row>
        <row r="777">
          <cell r="H777">
            <v>4.16</v>
          </cell>
        </row>
        <row r="857">
          <cell r="H857">
            <v>33.92</v>
          </cell>
        </row>
        <row r="937">
          <cell r="H937">
            <v>118.4</v>
          </cell>
        </row>
        <row r="1017">
          <cell r="H1017">
            <v>76.08</v>
          </cell>
        </row>
        <row r="1097">
          <cell r="H1097">
            <v>5.52</v>
          </cell>
        </row>
        <row r="1177">
          <cell r="H1177">
            <v>5.79</v>
          </cell>
        </row>
        <row r="1257">
          <cell r="H1257">
            <v>220.11</v>
          </cell>
        </row>
        <row r="1337">
          <cell r="H1337">
            <v>150.33000000000001</v>
          </cell>
        </row>
        <row r="1497">
          <cell r="H1497">
            <v>96.09</v>
          </cell>
        </row>
        <row r="1577">
          <cell r="H1577">
            <v>0.38249016611520004</v>
          </cell>
        </row>
        <row r="1897">
          <cell r="H1897">
            <v>12.49</v>
          </cell>
        </row>
        <row r="1977">
          <cell r="H1977">
            <v>36.454502522879999</v>
          </cell>
        </row>
        <row r="2057">
          <cell r="H2057">
            <v>1.54</v>
          </cell>
        </row>
        <row r="2137">
          <cell r="H2137">
            <v>4.87</v>
          </cell>
        </row>
        <row r="2217">
          <cell r="H2217">
            <v>20.63</v>
          </cell>
        </row>
        <row r="2297">
          <cell r="H2297">
            <v>1.54</v>
          </cell>
        </row>
        <row r="2377">
          <cell r="H2377">
            <v>30.89</v>
          </cell>
        </row>
        <row r="2457">
          <cell r="H2457">
            <v>1040.82</v>
          </cell>
        </row>
        <row r="2617">
          <cell r="H2617">
            <v>241.96</v>
          </cell>
        </row>
        <row r="2697">
          <cell r="H2697">
            <v>0.09</v>
          </cell>
        </row>
        <row r="2777">
          <cell r="H2777">
            <v>0.42</v>
          </cell>
        </row>
        <row r="2857">
          <cell r="H2857">
            <v>17.87</v>
          </cell>
        </row>
        <row r="3017">
          <cell r="H3017">
            <v>30.140251753514203</v>
          </cell>
        </row>
        <row r="3257">
          <cell r="H3257">
            <v>14.65</v>
          </cell>
        </row>
        <row r="3337">
          <cell r="H3337">
            <v>79.31</v>
          </cell>
        </row>
        <row r="3417">
          <cell r="H3417">
            <v>20.14</v>
          </cell>
        </row>
        <row r="3497">
          <cell r="H3497">
            <v>184.93</v>
          </cell>
        </row>
        <row r="3661">
          <cell r="H3661">
            <v>3.57</v>
          </cell>
        </row>
        <row r="3741">
          <cell r="H3741">
            <v>28.16</v>
          </cell>
        </row>
        <row r="3821">
          <cell r="H3821">
            <v>70.400000000000006</v>
          </cell>
        </row>
      </sheetData>
      <sheetData sheetId="24">
        <row r="57">
          <cell r="H57">
            <v>4140.3999999999996</v>
          </cell>
        </row>
        <row r="137">
          <cell r="H137">
            <v>0.49</v>
          </cell>
        </row>
      </sheetData>
      <sheetData sheetId="25">
        <row r="777">
          <cell r="H777">
            <v>7.3051125152786121</v>
          </cell>
        </row>
      </sheetData>
      <sheetData sheetId="26"/>
      <sheetData sheetId="27"/>
      <sheetData sheetId="28">
        <row r="57">
          <cell r="H57">
            <v>8.68</v>
          </cell>
        </row>
        <row r="137">
          <cell r="H137">
            <v>16.850000000000001</v>
          </cell>
        </row>
        <row r="217">
          <cell r="H217">
            <v>20.53</v>
          </cell>
        </row>
        <row r="297">
          <cell r="H297">
            <v>104.65</v>
          </cell>
        </row>
        <row r="377">
          <cell r="H377">
            <v>80.5</v>
          </cell>
        </row>
        <row r="457">
          <cell r="H457">
            <v>431.13</v>
          </cell>
        </row>
      </sheetData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ÁRIO"/>
      <sheetName val="TREVOS"/>
      <sheetName val="CROQUIS"/>
      <sheetName val="MB"/>
      <sheetName val="AQ TR MB"/>
      <sheetName val="MOBIL-CANT"/>
      <sheetName val="MAT PLACA"/>
      <sheetName val="SERVIÇOS"/>
      <sheetName val="ORÇAMENTO"/>
      <sheetName val="TLCB5"/>
      <sheetName val="TLMR"/>
      <sheetName val="TLCC4"/>
      <sheetName val="TLMB"/>
      <sheetName val="TCCB10"/>
      <sheetName val="CRONOGAMA 1º"/>
      <sheetName val="CRONOGAMA 2º"/>
      <sheetName val="COMPAUTO"/>
      <sheetName val="COMPSERVENC"/>
      <sheetName val="COMPMOTSER"/>
      <sheetName val="COMPOSIÇÕES2 (2)"/>
    </sheetNames>
    <sheetDataSet>
      <sheetData sheetId="0" refreshError="1">
        <row r="1">
          <cell r="B1" t="str">
            <v>JAN/2007</v>
          </cell>
        </row>
        <row r="9">
          <cell r="B9" t="str">
            <v>Campo Grande/MS</v>
          </cell>
        </row>
        <row r="27">
          <cell r="B27">
            <v>150.6</v>
          </cell>
        </row>
      </sheetData>
      <sheetData sheetId="1" refreshError="1"/>
      <sheetData sheetId="2" refreshError="1"/>
      <sheetData sheetId="3" refreshError="1"/>
      <sheetData sheetId="4" refreshError="1">
        <row r="5">
          <cell r="I5">
            <v>28.64</v>
          </cell>
          <cell r="K5">
            <v>5.0599999999999996</v>
          </cell>
        </row>
        <row r="10">
          <cell r="I10">
            <v>2.09</v>
          </cell>
          <cell r="K10">
            <v>7.0000000000000007E-2</v>
          </cell>
        </row>
        <row r="11">
          <cell r="I11">
            <v>2.92</v>
          </cell>
          <cell r="K11">
            <v>0.1</v>
          </cell>
        </row>
        <row r="12">
          <cell r="I12">
            <v>6.27</v>
          </cell>
          <cell r="K12">
            <v>0.22</v>
          </cell>
        </row>
        <row r="13">
          <cell r="I13">
            <v>277.42</v>
          </cell>
          <cell r="K13">
            <v>93.68</v>
          </cell>
        </row>
        <row r="15">
          <cell r="I15">
            <v>1.66</v>
          </cell>
          <cell r="K15">
            <v>0.56000000000000005</v>
          </cell>
        </row>
      </sheetData>
      <sheetData sheetId="5" refreshError="1">
        <row r="45">
          <cell r="I45">
            <v>18936.36</v>
          </cell>
        </row>
        <row r="73">
          <cell r="I73">
            <v>66156.88</v>
          </cell>
        </row>
      </sheetData>
      <sheetData sheetId="6" refreshError="1">
        <row r="3">
          <cell r="E3">
            <v>0.14000000000000001</v>
          </cell>
        </row>
        <row r="4">
          <cell r="E4">
            <v>0.68</v>
          </cell>
        </row>
        <row r="5">
          <cell r="E5">
            <v>121.42</v>
          </cell>
        </row>
        <row r="6">
          <cell r="E6">
            <v>2.4700000000000002</v>
          </cell>
        </row>
        <row r="7">
          <cell r="E7">
            <v>1.48</v>
          </cell>
        </row>
        <row r="8">
          <cell r="E8">
            <v>13.96</v>
          </cell>
        </row>
        <row r="9">
          <cell r="E9">
            <v>74.34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8">
          <cell r="H38">
            <v>3353.13</v>
          </cell>
        </row>
      </sheetData>
      <sheetData sheetId="17" refreshError="1">
        <row r="38">
          <cell r="H38">
            <v>7.58</v>
          </cell>
        </row>
        <row r="76">
          <cell r="H76">
            <v>14.72</v>
          </cell>
        </row>
      </sheetData>
      <sheetData sheetId="18" refreshError="1">
        <row r="38">
          <cell r="H38">
            <v>17.8</v>
          </cell>
        </row>
        <row r="76">
          <cell r="H76">
            <v>109.29</v>
          </cell>
        </row>
      </sheetData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MEMÓRIA"/>
      <sheetName val="CRONOGRAMA"/>
      <sheetName val="BDI"/>
      <sheetName val="COMP-14"/>
      <sheetName val="COMP-13"/>
      <sheetName val="COMP - 01"/>
      <sheetName val="COMP - 02"/>
      <sheetName val="COMP - 03"/>
      <sheetName val="COMP - 04"/>
      <sheetName val="COMP-05"/>
      <sheetName val="COMP-06"/>
      <sheetName val="COMP-07"/>
      <sheetName val="COMP-08"/>
      <sheetName val="COMP-09"/>
      <sheetName val="COMP-10"/>
      <sheetName val="COMP-11"/>
      <sheetName val="COMP-12"/>
    </sheetNames>
    <sheetDataSet>
      <sheetData sheetId="0" refreshError="1"/>
      <sheetData sheetId="1" refreshError="1"/>
      <sheetData sheetId="2" refreshError="1"/>
      <sheetData sheetId="3" refreshError="1">
        <row r="7">
          <cell r="F7">
            <v>0.04</v>
          </cell>
        </row>
        <row r="8">
          <cell r="F8">
            <v>8.0000000000000002E-3</v>
          </cell>
        </row>
        <row r="9">
          <cell r="F9">
            <v>1.2699999999999999E-2</v>
          </cell>
        </row>
        <row r="10">
          <cell r="F10">
            <v>1.23E-2</v>
          </cell>
        </row>
        <row r="11">
          <cell r="F11">
            <v>7.3999999999999996E-2</v>
          </cell>
        </row>
        <row r="12">
          <cell r="F12">
            <v>8.6500000000000007E-2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I equip"/>
      <sheetName val="BDI"/>
      <sheetName val="CPU"/>
      <sheetName val="LISTA CPU"/>
      <sheetName val="plan 800746"/>
      <sheetName val="plan 813843"/>
      <sheetName val="LAJE800746"/>
      <sheetName val="LAJE813843"/>
      <sheetName val="CRONOGRAMA 800746"/>
      <sheetName val="CRONOGRAMA 813843"/>
      <sheetName val="CPU plan sobra"/>
      <sheetName val="plan SOBRA"/>
      <sheetName val="LISTA CPU sobra"/>
      <sheetName val="qde de esquadrias 800746"/>
      <sheetName val="qde de esquadrias813843"/>
      <sheetName val="Alvenaria 800746"/>
      <sheetName val="Alvenaria 813843"/>
      <sheetName val="Revest800746"/>
      <sheetName val="Revest813843"/>
      <sheetName val="RESUMO-Revest800746"/>
      <sheetName val="RESUMO-Revest813843"/>
      <sheetName val="diversos  800746"/>
      <sheetName val="diversos813843"/>
      <sheetName val="Esquadria-cal de áreas"/>
      <sheetName val="estrutura 800746"/>
      <sheetName val="estrutura813843"/>
      <sheetName val="Cobertura 800746"/>
      <sheetName val="Cobertura813843"/>
      <sheetName val="blocos 800746"/>
      <sheetName val="blocos813843"/>
      <sheetName val="Viga baldrame 800746"/>
      <sheetName val="Viga baldrame813843"/>
      <sheetName val="ATENÇÃO"/>
      <sheetName val="plan"/>
      <sheetName val="CRONOGRAMA"/>
      <sheetName val="qde de esquadrias"/>
      <sheetName val="Alvenaria"/>
      <sheetName val="Revest"/>
      <sheetName val="RESUMO-Revest"/>
      <sheetName val="diversos"/>
      <sheetName val="estrutura"/>
      <sheetName val="Cobertura"/>
      <sheetName val="LAJE"/>
      <sheetName val="blocos"/>
      <sheetName val="Viga baldrame"/>
      <sheetName val="PGR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2">
          <cell r="A12">
            <v>2</v>
          </cell>
        </row>
      </sheetData>
      <sheetData sheetId="34">
        <row r="75">
          <cell r="U75">
            <v>20142368700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."/>
      <sheetName val="Dados Edital"/>
      <sheetName val="BDI ALT"/>
      <sheetName val="BDI DNIT"/>
      <sheetName val="Cronograma 1º"/>
      <sheetName val="CURVA ABC"/>
      <sheetName val="ORÇAMENTO"/>
      <sheetName val="Serviços"/>
      <sheetName val="Gráf1"/>
      <sheetName val="RESU.SERV"/>
      <sheetName val="MICRO 1.5"/>
      <sheetName val="TLCB5"/>
      <sheetName val="TLMR"/>
      <sheetName val="TLCB10"/>
      <sheetName val="TLCC4"/>
      <sheetName val="TCCB10"/>
      <sheetName val="TCCC "/>
      <sheetName val="Quadro res. transp."/>
      <sheetName val="Croqui"/>
      <sheetName val="FÓRM. TRANS"/>
      <sheetName val="CÁLC. TRANS."/>
      <sheetName val="MB VIAB."/>
      <sheetName val="Unit MB"/>
      <sheetName val="MAT.BET"/>
      <sheetName val="Instalação"/>
      <sheetName val="Mobiliz."/>
      <sheetName val="PREVENTIVA"/>
      <sheetName val="CONSERVA ROTINEIRA"/>
      <sheetName val="CONS. EMERG"/>
      <sheetName val="SINALIZ"/>
      <sheetName val="OBRAS MELHORAM"/>
      <sheetName val="TRANSPORTE"/>
      <sheetName val="ADM"/>
      <sheetName val="SERVIÇOS AUX"/>
      <sheetName val="AUXILIARES"/>
      <sheetName val="MATERIAIS"/>
      <sheetName val="EQUIPAMENTOS"/>
      <sheetName val="MAO-DE-OBRA"/>
      <sheetName val="Modelo"/>
      <sheetName val="DIVIS"/>
      <sheetName val="cotacao materiais NASul"/>
      <sheetName val="Pedreirias"/>
    </sheetNames>
    <sheetDataSet>
      <sheetData sheetId="0">
        <row r="8">
          <cell r="B8" t="str">
            <v>BR-267/MS</v>
          </cell>
        </row>
        <row r="10">
          <cell r="B10" t="str">
            <v>Entr. MS-134 - Entr. BR-163(A) Nova Alvorada</v>
          </cell>
        </row>
        <row r="11">
          <cell r="B11" t="str">
            <v>Km 124,18 ao Km 248,68</v>
          </cell>
        </row>
        <row r="13">
          <cell r="B13" t="str">
            <v>Eng.º Sérgio Romero Bezerra Sampaio</v>
          </cell>
        </row>
        <row r="14">
          <cell r="B14" t="str">
            <v>DNIT n.º 4985-9</v>
          </cell>
        </row>
        <row r="33">
          <cell r="G33">
            <v>0.5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6">
          <cell r="G16">
            <v>547.79999999999995</v>
          </cell>
        </row>
        <row r="21">
          <cell r="G21">
            <v>498</v>
          </cell>
        </row>
        <row r="24">
          <cell r="G24">
            <v>1120.5</v>
          </cell>
        </row>
        <row r="46">
          <cell r="G46">
            <v>47.25</v>
          </cell>
        </row>
        <row r="47">
          <cell r="G47">
            <v>78.75</v>
          </cell>
        </row>
        <row r="52">
          <cell r="G52">
            <v>1200</v>
          </cell>
        </row>
        <row r="58">
          <cell r="G58">
            <v>72</v>
          </cell>
        </row>
        <row r="59">
          <cell r="G59">
            <v>575</v>
          </cell>
        </row>
      </sheetData>
      <sheetData sheetId="8" refreshError="1"/>
      <sheetData sheetId="9"/>
      <sheetData sheetId="10">
        <row r="36">
          <cell r="H36">
            <v>65.8</v>
          </cell>
        </row>
      </sheetData>
      <sheetData sheetId="11">
        <row r="27">
          <cell r="I27">
            <v>137374.38500000001</v>
          </cell>
        </row>
      </sheetData>
      <sheetData sheetId="12">
        <row r="30">
          <cell r="I30">
            <v>263073.72899999999</v>
          </cell>
        </row>
      </sheetData>
      <sheetData sheetId="13">
        <row r="22">
          <cell r="I22">
            <v>92331.69</v>
          </cell>
        </row>
      </sheetData>
      <sheetData sheetId="14">
        <row r="30">
          <cell r="I30">
            <v>16132.772000000001</v>
          </cell>
        </row>
      </sheetData>
      <sheetData sheetId="15">
        <row r="37">
          <cell r="I37">
            <v>345422.02275</v>
          </cell>
        </row>
      </sheetData>
      <sheetData sheetId="16">
        <row r="30">
          <cell r="I30">
            <v>463.863</v>
          </cell>
        </row>
      </sheetData>
      <sheetData sheetId="17"/>
      <sheetData sheetId="18"/>
      <sheetData sheetId="19"/>
      <sheetData sheetId="20"/>
      <sheetData sheetId="21">
        <row r="3">
          <cell r="E3">
            <v>897.2</v>
          </cell>
          <cell r="F3">
            <v>903.92</v>
          </cell>
        </row>
        <row r="4">
          <cell r="E4">
            <v>1504.31</v>
          </cell>
          <cell r="F4">
            <v>1603.3500000000001</v>
          </cell>
        </row>
        <row r="5">
          <cell r="E5">
            <v>739.3</v>
          </cell>
          <cell r="F5">
            <v>830.82</v>
          </cell>
        </row>
        <row r="6">
          <cell r="E6">
            <v>1233.4000000000001</v>
          </cell>
          <cell r="F6">
            <v>1403.75</v>
          </cell>
        </row>
        <row r="44">
          <cell r="C44" t="str">
            <v>LENÇÓIS PTA</v>
          </cell>
          <cell r="E44">
            <v>1080.96</v>
          </cell>
          <cell r="G44">
            <v>270.66000000000003</v>
          </cell>
        </row>
        <row r="45">
          <cell r="C45" t="str">
            <v>LENÇÓIS PTA</v>
          </cell>
          <cell r="E45">
            <v>1812.42</v>
          </cell>
          <cell r="G45">
            <v>244.07</v>
          </cell>
        </row>
        <row r="46">
          <cell r="C46" t="str">
            <v>LENÇÓIS PTA</v>
          </cell>
          <cell r="E46">
            <v>890.72</v>
          </cell>
          <cell r="G46">
            <v>244.07</v>
          </cell>
        </row>
        <row r="47">
          <cell r="C47" t="str">
            <v>PAULÍNIA</v>
          </cell>
          <cell r="E47">
            <v>1486.02</v>
          </cell>
          <cell r="G47">
            <v>268.18</v>
          </cell>
        </row>
      </sheetData>
      <sheetData sheetId="22">
        <row r="9">
          <cell r="H9">
            <v>11.06</v>
          </cell>
        </row>
        <row r="11">
          <cell r="H11">
            <v>193.92</v>
          </cell>
          <cell r="J11">
            <v>48.56</v>
          </cell>
        </row>
        <row r="13">
          <cell r="H13">
            <v>10</v>
          </cell>
          <cell r="J13">
            <v>1.35</v>
          </cell>
        </row>
        <row r="15">
          <cell r="H15">
            <v>4.96</v>
          </cell>
          <cell r="J15">
            <v>0.89</v>
          </cell>
        </row>
      </sheetData>
      <sheetData sheetId="23"/>
      <sheetData sheetId="24">
        <row r="34">
          <cell r="O34">
            <v>356</v>
          </cell>
        </row>
      </sheetData>
      <sheetData sheetId="25">
        <row r="36">
          <cell r="H36">
            <v>0.46</v>
          </cell>
        </row>
        <row r="53">
          <cell r="I53">
            <v>19847.23</v>
          </cell>
        </row>
      </sheetData>
      <sheetData sheetId="26">
        <row r="59">
          <cell r="H59">
            <v>3.1</v>
          </cell>
        </row>
      </sheetData>
      <sheetData sheetId="27">
        <row r="57">
          <cell r="H57">
            <v>0.26</v>
          </cell>
        </row>
        <row r="137">
          <cell r="H137">
            <v>50.08</v>
          </cell>
        </row>
        <row r="217">
          <cell r="H217">
            <v>0.2</v>
          </cell>
        </row>
        <row r="297">
          <cell r="H297">
            <v>36.85</v>
          </cell>
        </row>
        <row r="377">
          <cell r="H377">
            <v>256.88</v>
          </cell>
        </row>
        <row r="457">
          <cell r="H457">
            <v>192.46</v>
          </cell>
        </row>
        <row r="537">
          <cell r="H537">
            <v>230.3</v>
          </cell>
        </row>
        <row r="617">
          <cell r="H617">
            <v>1.84</v>
          </cell>
        </row>
        <row r="697">
          <cell r="H697">
            <v>134.25</v>
          </cell>
        </row>
        <row r="777">
          <cell r="H777">
            <v>210.33</v>
          </cell>
        </row>
        <row r="1017">
          <cell r="H1017">
            <v>2.64</v>
          </cell>
        </row>
        <row r="1417">
          <cell r="H1417">
            <v>13.02</v>
          </cell>
        </row>
        <row r="1497">
          <cell r="H1497">
            <v>1244.3</v>
          </cell>
        </row>
        <row r="1577">
          <cell r="H1577">
            <v>2986.33</v>
          </cell>
        </row>
        <row r="1657">
          <cell r="H1657">
            <v>288.14</v>
          </cell>
        </row>
        <row r="1737">
          <cell r="H1737">
            <v>0.1</v>
          </cell>
        </row>
        <row r="1817">
          <cell r="H1817">
            <v>0.5</v>
          </cell>
        </row>
        <row r="1897">
          <cell r="H1897">
            <v>32.14</v>
          </cell>
        </row>
      </sheetData>
      <sheetData sheetId="28">
        <row r="57">
          <cell r="H57">
            <v>85.94</v>
          </cell>
        </row>
        <row r="137">
          <cell r="H137">
            <v>23.27</v>
          </cell>
        </row>
        <row r="217">
          <cell r="H217">
            <v>22.43</v>
          </cell>
        </row>
      </sheetData>
      <sheetData sheetId="29">
        <row r="57">
          <cell r="H57">
            <v>11.83</v>
          </cell>
        </row>
      </sheetData>
      <sheetData sheetId="30">
        <row r="57">
          <cell r="H57">
            <v>201.4</v>
          </cell>
        </row>
        <row r="217">
          <cell r="H217">
            <v>257.5</v>
          </cell>
        </row>
      </sheetData>
      <sheetData sheetId="31">
        <row r="57">
          <cell r="H57">
            <v>0.63</v>
          </cell>
        </row>
        <row r="137">
          <cell r="H137">
            <v>1.1499999999999999</v>
          </cell>
        </row>
        <row r="217">
          <cell r="H217">
            <v>0.75</v>
          </cell>
        </row>
        <row r="297">
          <cell r="H297">
            <v>1.05</v>
          </cell>
        </row>
        <row r="377">
          <cell r="H377">
            <v>0.44</v>
          </cell>
        </row>
        <row r="457">
          <cell r="H457">
            <v>0.45</v>
          </cell>
        </row>
        <row r="537">
          <cell r="H537">
            <v>5050.25</v>
          </cell>
        </row>
      </sheetData>
      <sheetData sheetId="32">
        <row r="57">
          <cell r="H57">
            <v>33.24</v>
          </cell>
        </row>
        <row r="137">
          <cell r="H137">
            <v>10.98</v>
          </cell>
        </row>
        <row r="217">
          <cell r="H217">
            <v>21.16</v>
          </cell>
        </row>
        <row r="297">
          <cell r="H297">
            <v>105.97</v>
          </cell>
        </row>
        <row r="377">
          <cell r="H377">
            <v>111.96</v>
          </cell>
        </row>
      </sheetData>
      <sheetData sheetId="33">
        <row r="57">
          <cell r="H57">
            <v>293.07</v>
          </cell>
        </row>
        <row r="137">
          <cell r="H137">
            <v>469.31</v>
          </cell>
        </row>
        <row r="217">
          <cell r="H217">
            <v>437.62</v>
          </cell>
        </row>
        <row r="297">
          <cell r="H297">
            <v>8.4700000000000006</v>
          </cell>
        </row>
        <row r="377">
          <cell r="H377">
            <v>58.19</v>
          </cell>
        </row>
        <row r="457">
          <cell r="H457">
            <v>24.89</v>
          </cell>
        </row>
        <row r="537">
          <cell r="H537">
            <v>38.729999999999997</v>
          </cell>
        </row>
        <row r="617">
          <cell r="H617">
            <v>8.4600000000000009</v>
          </cell>
        </row>
      </sheetData>
      <sheetData sheetId="34">
        <row r="57">
          <cell r="H57">
            <v>3.67</v>
          </cell>
        </row>
        <row r="137">
          <cell r="H137">
            <v>3.85</v>
          </cell>
        </row>
        <row r="217">
          <cell r="H217">
            <v>3.71</v>
          </cell>
        </row>
        <row r="297">
          <cell r="H297">
            <v>62</v>
          </cell>
        </row>
        <row r="377">
          <cell r="H377">
            <v>87.33</v>
          </cell>
        </row>
        <row r="457">
          <cell r="H457">
            <v>0.85</v>
          </cell>
        </row>
        <row r="537">
          <cell r="H537">
            <v>4.6100000000000003</v>
          </cell>
        </row>
        <row r="617">
          <cell r="H617">
            <v>7.48</v>
          </cell>
        </row>
        <row r="697">
          <cell r="H697">
            <v>359.26</v>
          </cell>
        </row>
        <row r="777">
          <cell r="H777">
            <v>361.77</v>
          </cell>
        </row>
        <row r="857">
          <cell r="H857">
            <v>6.94</v>
          </cell>
        </row>
        <row r="937">
          <cell r="H937">
            <v>7.09</v>
          </cell>
        </row>
        <row r="1017">
          <cell r="H1017">
            <v>47.8</v>
          </cell>
        </row>
        <row r="1097">
          <cell r="H1097">
            <v>363.85</v>
          </cell>
        </row>
        <row r="1177">
          <cell r="H1177">
            <v>170.48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MEMORIA"/>
      <sheetName val="CRONOGRAMA"/>
      <sheetName val="COMP - 01"/>
      <sheetName val="COMP - 02"/>
    </sheetNames>
    <sheetDataSet>
      <sheetData sheetId="0">
        <row r="7">
          <cell r="I7">
            <v>0.24260000000000001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109"/>
  <sheetViews>
    <sheetView view="pageBreakPreview" topLeftCell="A73" zoomScale="60" zoomScaleNormal="90" workbookViewId="0">
      <selection activeCell="M46" sqref="M46"/>
    </sheetView>
  </sheetViews>
  <sheetFormatPr defaultRowHeight="15" x14ac:dyDescent="0.25"/>
  <cols>
    <col min="2" max="2" width="17.28515625" customWidth="1"/>
    <col min="3" max="3" width="24.85546875" customWidth="1"/>
    <col min="4" max="4" width="11.42578125" customWidth="1"/>
    <col min="5" max="5" width="10.42578125" customWidth="1"/>
    <col min="6" max="6" width="9.85546875" customWidth="1"/>
    <col min="7" max="7" width="11.28515625" customWidth="1"/>
    <col min="8" max="8" width="17.5703125" customWidth="1"/>
    <col min="11" max="11" width="10.140625" customWidth="1"/>
    <col min="12" max="12" width="10.7109375" customWidth="1"/>
    <col min="19" max="19" width="10" customWidth="1"/>
  </cols>
  <sheetData>
    <row r="1" spans="2:21" ht="15.75" thickBot="1" x14ac:dyDescent="0.3"/>
    <row r="2" spans="2:21" ht="15.75" thickBot="1" x14ac:dyDescent="0.3">
      <c r="B2" s="184" t="s">
        <v>39</v>
      </c>
      <c r="C2" s="185"/>
      <c r="D2" s="185"/>
      <c r="E2" s="186"/>
      <c r="F2" s="5"/>
      <c r="G2" s="5"/>
      <c r="H2" s="179" t="s">
        <v>138</v>
      </c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1"/>
      <c r="U2" s="1"/>
    </row>
    <row r="3" spans="2:21" ht="15.75" thickBot="1" x14ac:dyDescent="0.3">
      <c r="B3" s="62" t="s">
        <v>8</v>
      </c>
      <c r="C3" s="63" t="s">
        <v>30</v>
      </c>
      <c r="D3" s="63" t="s">
        <v>37</v>
      </c>
      <c r="E3" s="64" t="s">
        <v>38</v>
      </c>
      <c r="F3" s="7"/>
      <c r="G3" s="7"/>
      <c r="H3" s="42" t="s">
        <v>8</v>
      </c>
      <c r="I3" s="43" t="s">
        <v>0</v>
      </c>
      <c r="J3" s="43" t="s">
        <v>1</v>
      </c>
      <c r="K3" s="43" t="s">
        <v>4</v>
      </c>
      <c r="L3" s="43" t="s">
        <v>30</v>
      </c>
      <c r="M3" s="43" t="s">
        <v>2</v>
      </c>
      <c r="N3" s="43" t="s">
        <v>3</v>
      </c>
      <c r="O3" s="43" t="s">
        <v>10</v>
      </c>
      <c r="P3" s="43" t="s">
        <v>12</v>
      </c>
      <c r="Q3" s="43" t="s">
        <v>6</v>
      </c>
      <c r="R3" s="43" t="s">
        <v>7</v>
      </c>
      <c r="S3" s="43" t="s">
        <v>11</v>
      </c>
      <c r="T3" s="44" t="s">
        <v>5</v>
      </c>
      <c r="U3" s="1"/>
    </row>
    <row r="4" spans="2:21" x14ac:dyDescent="0.25">
      <c r="B4" s="11" t="s">
        <v>13</v>
      </c>
      <c r="C4" s="147">
        <v>0</v>
      </c>
      <c r="D4" s="158">
        <v>0</v>
      </c>
      <c r="E4" s="157">
        <f>C4*D4</f>
        <v>0</v>
      </c>
      <c r="F4" s="6"/>
      <c r="G4" s="1"/>
      <c r="H4" s="11" t="s">
        <v>13</v>
      </c>
      <c r="I4" s="20" t="s">
        <v>27</v>
      </c>
      <c r="J4" s="61">
        <v>6.6</v>
      </c>
      <c r="K4" s="21">
        <v>1.95</v>
      </c>
      <c r="L4" s="21">
        <f>J4*K4</f>
        <v>12.87</v>
      </c>
      <c r="M4" s="21">
        <v>0.8</v>
      </c>
      <c r="N4" s="21">
        <v>2.1</v>
      </c>
      <c r="O4" s="21">
        <v>1</v>
      </c>
      <c r="P4" s="21"/>
      <c r="Q4" s="21">
        <v>1</v>
      </c>
      <c r="R4" s="21">
        <f>0.5-0.1</f>
        <v>0.4</v>
      </c>
      <c r="S4" s="21">
        <v>1</v>
      </c>
      <c r="T4" s="45">
        <f>L4-(Q4*R4)-(M4*N4*O4)</f>
        <v>10.79</v>
      </c>
      <c r="U4" s="1"/>
    </row>
    <row r="5" spans="2:21" x14ac:dyDescent="0.25">
      <c r="B5" s="13" t="s">
        <v>14</v>
      </c>
      <c r="C5" s="148">
        <f>(2.07+0.98)*2.98-(0.7*2.1)</f>
        <v>7.6189999999999989</v>
      </c>
      <c r="D5" s="159">
        <v>0.15</v>
      </c>
      <c r="E5" s="157">
        <f>C5*D5</f>
        <v>1.1428499999999997</v>
      </c>
      <c r="F5" s="6"/>
      <c r="G5" s="1"/>
      <c r="H5" s="13" t="s">
        <v>18</v>
      </c>
      <c r="I5" s="9" t="s">
        <v>85</v>
      </c>
      <c r="J5" s="22">
        <v>21.44</v>
      </c>
      <c r="K5" s="22">
        <v>1.95</v>
      </c>
      <c r="L5" s="19">
        <f>J5*K5</f>
        <v>41.808</v>
      </c>
      <c r="M5" s="23">
        <v>1.1000000000000001</v>
      </c>
      <c r="N5" s="23">
        <v>2.1</v>
      </c>
      <c r="O5" s="23">
        <v>1</v>
      </c>
      <c r="P5" s="23"/>
      <c r="Q5" s="23">
        <v>1.5</v>
      </c>
      <c r="R5" s="23">
        <v>1</v>
      </c>
      <c r="S5" s="23">
        <v>3</v>
      </c>
      <c r="T5" s="46">
        <f>L5-(M5*N5*O5)-(Q5*R5*3)</f>
        <v>34.997999999999998</v>
      </c>
      <c r="U5" s="1"/>
    </row>
    <row r="6" spans="2:21" x14ac:dyDescent="0.25">
      <c r="B6" s="13" t="s">
        <v>15</v>
      </c>
      <c r="C6" s="148">
        <v>0</v>
      </c>
      <c r="D6" s="159">
        <v>0</v>
      </c>
      <c r="E6" s="157">
        <v>0</v>
      </c>
      <c r="F6" s="6"/>
      <c r="G6" s="1"/>
      <c r="H6" s="13" t="s">
        <v>157</v>
      </c>
      <c r="I6" s="9" t="s">
        <v>27</v>
      </c>
      <c r="J6" s="22">
        <v>14.66</v>
      </c>
      <c r="K6" s="19">
        <v>1.95</v>
      </c>
      <c r="L6" s="19">
        <f>J6*K6</f>
        <v>28.587</v>
      </c>
      <c r="M6" s="19">
        <v>0.8</v>
      </c>
      <c r="N6" s="19">
        <v>2.1</v>
      </c>
      <c r="O6" s="19">
        <v>1</v>
      </c>
      <c r="P6" s="19"/>
      <c r="Q6" s="19">
        <v>1.5</v>
      </c>
      <c r="R6" s="19">
        <v>1</v>
      </c>
      <c r="S6" s="19">
        <v>1</v>
      </c>
      <c r="T6" s="46">
        <f>L6-(M6*N6*O6)-(Q6*R6*S6)</f>
        <v>25.407</v>
      </c>
      <c r="U6" s="1"/>
    </row>
    <row r="7" spans="2:21" x14ac:dyDescent="0.25">
      <c r="B7" s="13" t="s">
        <v>16</v>
      </c>
      <c r="C7" s="148">
        <v>0</v>
      </c>
      <c r="D7" s="159">
        <v>0</v>
      </c>
      <c r="E7" s="157">
        <v>0</v>
      </c>
      <c r="F7" s="6"/>
      <c r="G7" s="1"/>
      <c r="H7" s="13" t="s">
        <v>20</v>
      </c>
      <c r="I7" s="9" t="s">
        <v>27</v>
      </c>
      <c r="J7" s="22">
        <v>15.6</v>
      </c>
      <c r="K7" s="19">
        <v>1.95</v>
      </c>
      <c r="L7" s="19">
        <f>J7*K7</f>
        <v>30.419999999999998</v>
      </c>
      <c r="M7" s="19">
        <v>0.9</v>
      </c>
      <c r="N7" s="19">
        <v>2.1</v>
      </c>
      <c r="O7" s="19">
        <v>1</v>
      </c>
      <c r="P7" s="19"/>
      <c r="Q7" s="19">
        <v>1.5</v>
      </c>
      <c r="R7" s="19">
        <v>1.4</v>
      </c>
      <c r="S7" s="19">
        <v>2</v>
      </c>
      <c r="T7" s="46">
        <f>L7-(M7*N7*O7)-(Q7*R7*S7)</f>
        <v>24.33</v>
      </c>
      <c r="U7" s="1"/>
    </row>
    <row r="8" spans="2:21" ht="15.75" thickBot="1" x14ac:dyDescent="0.3">
      <c r="B8" s="13" t="s">
        <v>52</v>
      </c>
      <c r="C8" s="148">
        <f>(2.96+2)*2.98-(0.8*2.1)</f>
        <v>13.1008</v>
      </c>
      <c r="D8" s="159">
        <v>0.15</v>
      </c>
      <c r="E8" s="157">
        <f t="shared" ref="E8:E9" si="0">C8*D8</f>
        <v>1.9651199999999998</v>
      </c>
      <c r="F8" s="6"/>
      <c r="G8" s="1"/>
      <c r="H8" s="68" t="s">
        <v>21</v>
      </c>
      <c r="I8" s="137" t="s">
        <v>27</v>
      </c>
      <c r="J8" s="161">
        <v>16.059999999999999</v>
      </c>
      <c r="K8" s="138">
        <v>1.95</v>
      </c>
      <c r="L8" s="138">
        <f>J8*K8</f>
        <v>31.316999999999997</v>
      </c>
      <c r="M8" s="138">
        <f>(1.1+0.9)/2</f>
        <v>1</v>
      </c>
      <c r="N8" s="138">
        <v>2.1</v>
      </c>
      <c r="O8" s="138">
        <v>2</v>
      </c>
      <c r="P8" s="138"/>
      <c r="Q8" s="138">
        <v>1.5</v>
      </c>
      <c r="R8" s="138">
        <f>1-0.4</f>
        <v>0.6</v>
      </c>
      <c r="S8" s="138">
        <v>2</v>
      </c>
      <c r="T8" s="80">
        <f>L8-(M8*N8*O8)-(Q8*R8*S8)</f>
        <v>25.316999999999997</v>
      </c>
      <c r="U8" s="6"/>
    </row>
    <row r="9" spans="2:21" ht="15.75" thickBot="1" x14ac:dyDescent="0.3">
      <c r="B9" s="13" t="s">
        <v>17</v>
      </c>
      <c r="C9" s="148">
        <f>(1.56+2.96+2.97)*2.98-(0.8*2.1)-(1.5*1)-(0.9*1)</f>
        <v>18.240200000000002</v>
      </c>
      <c r="D9" s="159">
        <v>0.15</v>
      </c>
      <c r="E9" s="157">
        <f t="shared" si="0"/>
        <v>2.73603</v>
      </c>
      <c r="F9" s="6"/>
      <c r="G9" s="1"/>
      <c r="S9" s="40" t="s">
        <v>31</v>
      </c>
      <c r="T9" s="41">
        <f>SUM(T4:T8)</f>
        <v>120.84199999999998</v>
      </c>
      <c r="U9" s="6"/>
    </row>
    <row r="10" spans="2:21" ht="15.75" thickBot="1" x14ac:dyDescent="0.3">
      <c r="B10" s="13" t="s">
        <v>18</v>
      </c>
      <c r="C10" s="148">
        <v>0</v>
      </c>
      <c r="D10" s="159">
        <v>0</v>
      </c>
      <c r="E10" s="157">
        <v>0</v>
      </c>
      <c r="F10" s="6"/>
      <c r="G10" s="1"/>
      <c r="H10" s="8"/>
      <c r="I10" s="8"/>
      <c r="J10" s="38"/>
      <c r="K10" s="38"/>
      <c r="L10" s="38"/>
      <c r="M10" s="38"/>
      <c r="N10" s="38"/>
      <c r="O10" s="38"/>
      <c r="P10" s="38"/>
      <c r="Q10" s="38"/>
      <c r="R10" s="38"/>
      <c r="S10" s="40" t="s">
        <v>38</v>
      </c>
      <c r="T10" s="41">
        <f>T9*0.01</f>
        <v>1.2084199999999998</v>
      </c>
      <c r="U10" s="1"/>
    </row>
    <row r="11" spans="2:21" x14ac:dyDescent="0.25">
      <c r="B11" s="13" t="s">
        <v>19</v>
      </c>
      <c r="C11" s="148">
        <v>0</v>
      </c>
      <c r="D11" s="159">
        <v>0</v>
      </c>
      <c r="E11" s="157">
        <v>0</v>
      </c>
      <c r="F11" s="6"/>
      <c r="G11" s="1"/>
      <c r="H11" s="182" t="s">
        <v>158</v>
      </c>
      <c r="I11" s="183"/>
      <c r="U11" s="1"/>
    </row>
    <row r="12" spans="2:21" ht="15.75" thickBot="1" x14ac:dyDescent="0.3">
      <c r="B12" s="13" t="s">
        <v>20</v>
      </c>
      <c r="C12" s="148">
        <v>0</v>
      </c>
      <c r="D12" s="159">
        <v>0</v>
      </c>
      <c r="E12" s="157">
        <v>0</v>
      </c>
      <c r="F12" s="6"/>
      <c r="G12" s="1"/>
      <c r="H12" s="14" t="s">
        <v>159</v>
      </c>
      <c r="I12" s="70">
        <v>2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6"/>
      <c r="U12" s="1"/>
    </row>
    <row r="13" spans="2:21" ht="15.75" thickBot="1" x14ac:dyDescent="0.3">
      <c r="B13" s="13" t="s">
        <v>21</v>
      </c>
      <c r="C13" s="148">
        <f>1.1*2.1</f>
        <v>2.3100000000000005</v>
      </c>
      <c r="D13" s="159">
        <v>0.15</v>
      </c>
      <c r="E13" s="157">
        <f>D13*C13</f>
        <v>0.34650000000000009</v>
      </c>
      <c r="F13" s="6"/>
      <c r="G13" s="1"/>
      <c r="U13" s="1"/>
    </row>
    <row r="14" spans="2:21" ht="15.75" thickBot="1" x14ac:dyDescent="0.3">
      <c r="B14" s="14" t="s">
        <v>22</v>
      </c>
      <c r="C14" s="140">
        <f>10.55*0.95</f>
        <v>10.022500000000001</v>
      </c>
      <c r="D14" s="160">
        <v>0.15</v>
      </c>
      <c r="E14" s="157">
        <f>D14*C14</f>
        <v>1.5033750000000001</v>
      </c>
      <c r="F14" s="6"/>
      <c r="G14" s="1"/>
      <c r="H14" s="179" t="s">
        <v>160</v>
      </c>
      <c r="I14" s="180"/>
      <c r="J14" s="180"/>
      <c r="K14" s="181"/>
      <c r="L14" s="38"/>
      <c r="M14" s="38"/>
      <c r="N14" s="38"/>
      <c r="O14" s="38"/>
      <c r="P14" s="38"/>
      <c r="Q14" s="38"/>
      <c r="R14" s="38"/>
      <c r="S14" s="38"/>
      <c r="T14" s="6"/>
      <c r="U14" s="1"/>
    </row>
    <row r="15" spans="2:21" ht="15.75" thickBot="1" x14ac:dyDescent="0.3">
      <c r="B15" s="6"/>
      <c r="C15" s="6"/>
      <c r="D15" s="68" t="s">
        <v>38</v>
      </c>
      <c r="E15" s="69">
        <f>SUM(E4:E14)</f>
        <v>7.6938749999999994</v>
      </c>
      <c r="F15" s="6"/>
      <c r="G15" s="1"/>
      <c r="H15" s="174" t="s">
        <v>159</v>
      </c>
      <c r="I15" s="175"/>
      <c r="J15" s="200">
        <v>5</v>
      </c>
      <c r="K15" s="201"/>
      <c r="L15" s="38"/>
      <c r="M15" s="38"/>
      <c r="N15" s="38"/>
      <c r="O15" s="38"/>
      <c r="P15" s="38"/>
      <c r="Q15" s="38"/>
      <c r="R15" s="38"/>
      <c r="S15" s="38"/>
      <c r="T15" s="6"/>
      <c r="U15" s="1"/>
    </row>
    <row r="16" spans="2:21" x14ac:dyDescent="0.25">
      <c r="B16" s="6"/>
      <c r="C16" s="6"/>
      <c r="D16" s="7"/>
      <c r="E16" s="29"/>
      <c r="F16" s="6"/>
      <c r="G16" s="1"/>
      <c r="H16" s="7"/>
      <c r="I16" s="7"/>
      <c r="J16" s="150"/>
      <c r="K16" s="150"/>
      <c r="L16" s="38"/>
      <c r="M16" s="38"/>
      <c r="N16" s="38"/>
      <c r="O16" s="38"/>
      <c r="P16" s="38"/>
      <c r="Q16" s="38"/>
      <c r="R16" s="38"/>
      <c r="S16" s="38"/>
      <c r="T16" s="6"/>
      <c r="U16" s="1"/>
    </row>
    <row r="17" spans="2:21" ht="15.75" thickBot="1" x14ac:dyDescent="0.3">
      <c r="B17" s="1"/>
      <c r="C17" s="1"/>
      <c r="D17" s="1"/>
      <c r="E17" s="1"/>
      <c r="F17" s="1"/>
      <c r="G17" s="1"/>
      <c r="H17" s="8"/>
      <c r="I17" s="8"/>
      <c r="J17" s="38"/>
      <c r="K17" s="38"/>
      <c r="L17" s="38"/>
      <c r="M17" s="39"/>
      <c r="N17" s="39"/>
      <c r="O17" s="39"/>
      <c r="P17" s="38"/>
      <c r="Q17" s="39"/>
      <c r="R17" s="39"/>
      <c r="S17" s="39"/>
      <c r="T17" s="6"/>
      <c r="U17" s="1"/>
    </row>
    <row r="18" spans="2:21" ht="15.75" thickBot="1" x14ac:dyDescent="0.3">
      <c r="B18" s="184" t="s">
        <v>166</v>
      </c>
      <c r="C18" s="185"/>
      <c r="D18" s="185"/>
      <c r="E18" s="186"/>
      <c r="F18" s="1"/>
      <c r="G18" s="1"/>
      <c r="H18" s="8"/>
      <c r="I18" s="8"/>
      <c r="J18" s="38"/>
      <c r="K18" s="38"/>
      <c r="L18" s="38"/>
      <c r="M18" s="39"/>
      <c r="N18" s="39"/>
      <c r="O18" s="39"/>
      <c r="P18" s="38"/>
      <c r="Q18" s="39"/>
      <c r="R18" s="39"/>
      <c r="S18" s="39"/>
      <c r="T18" s="6"/>
      <c r="U18" s="1"/>
    </row>
    <row r="19" spans="2:21" ht="15.75" thickBot="1" x14ac:dyDescent="0.3">
      <c r="B19" s="51" t="s">
        <v>8</v>
      </c>
      <c r="C19" s="52" t="s">
        <v>30</v>
      </c>
      <c r="D19" s="52" t="s">
        <v>37</v>
      </c>
      <c r="E19" s="53" t="s">
        <v>38</v>
      </c>
      <c r="F19" s="1"/>
      <c r="G19" s="1"/>
      <c r="H19" s="8"/>
      <c r="I19" s="8"/>
      <c r="J19" s="38"/>
      <c r="K19" s="38"/>
      <c r="L19" s="38"/>
      <c r="M19" s="39"/>
      <c r="N19" s="39"/>
      <c r="O19" s="39"/>
      <c r="P19" s="38"/>
      <c r="Q19" s="39"/>
      <c r="R19" s="39"/>
      <c r="S19" s="39"/>
      <c r="T19" s="6"/>
      <c r="U19" s="1"/>
    </row>
    <row r="20" spans="2:21" ht="15.75" thickBot="1" x14ac:dyDescent="0.3">
      <c r="B20" s="51" t="s">
        <v>22</v>
      </c>
      <c r="C20" s="151">
        <v>12.76</v>
      </c>
      <c r="D20" s="152">
        <v>0.15</v>
      </c>
      <c r="E20" s="153">
        <f>C20*D20</f>
        <v>1.9139999999999999</v>
      </c>
      <c r="H20" s="1"/>
      <c r="I20" s="1"/>
      <c r="J20" s="1"/>
      <c r="K20" s="1"/>
      <c r="L20" s="1"/>
      <c r="M20" s="1"/>
      <c r="N20" s="1"/>
      <c r="O20" s="1"/>
      <c r="P20" s="1"/>
      <c r="Q20" s="1"/>
      <c r="U20" s="1"/>
    </row>
    <row r="21" spans="2:21" ht="15.75" thickBot="1" x14ac:dyDescent="0.3">
      <c r="B21" s="7"/>
      <c r="C21" s="149"/>
      <c r="D21" s="27"/>
      <c r="E21" s="28"/>
      <c r="H21" s="1"/>
      <c r="I21" s="1"/>
      <c r="J21" s="1"/>
      <c r="K21" s="1"/>
      <c r="L21" s="1"/>
      <c r="M21" s="1"/>
      <c r="N21" s="1"/>
      <c r="O21" s="1"/>
      <c r="P21" s="1"/>
      <c r="Q21" s="1"/>
      <c r="U21" s="1"/>
    </row>
    <row r="22" spans="2:21" ht="15.75" thickBot="1" x14ac:dyDescent="0.3">
      <c r="B22" s="184" t="s">
        <v>167</v>
      </c>
      <c r="C22" s="185"/>
      <c r="D22" s="185"/>
      <c r="E22" s="185"/>
      <c r="F22" s="186"/>
      <c r="H22" s="1"/>
      <c r="I22" s="1"/>
      <c r="J22" s="1"/>
      <c r="K22" s="1"/>
      <c r="L22" s="1"/>
      <c r="M22" s="1"/>
      <c r="N22" s="1"/>
      <c r="O22" s="1"/>
      <c r="P22" s="1"/>
      <c r="Q22" s="1"/>
      <c r="U22" s="1"/>
    </row>
    <row r="23" spans="2:21" ht="15.75" thickBot="1" x14ac:dyDescent="0.3">
      <c r="B23" s="51" t="s">
        <v>8</v>
      </c>
      <c r="C23" s="52" t="s">
        <v>168</v>
      </c>
      <c r="D23" s="52" t="s">
        <v>169</v>
      </c>
      <c r="E23" s="52" t="s">
        <v>41</v>
      </c>
      <c r="F23" s="53" t="s">
        <v>38</v>
      </c>
      <c r="H23" s="1"/>
      <c r="I23" s="1"/>
      <c r="J23" s="1"/>
      <c r="K23" s="1"/>
      <c r="L23" s="1"/>
      <c r="M23" s="1"/>
      <c r="N23" s="1"/>
      <c r="O23" s="1"/>
      <c r="P23" s="1"/>
      <c r="Q23" s="1"/>
      <c r="U23" s="1"/>
    </row>
    <row r="24" spans="2:21" ht="15.75" thickBot="1" x14ac:dyDescent="0.3">
      <c r="B24" s="51" t="s">
        <v>22</v>
      </c>
      <c r="C24" s="151">
        <v>2.4</v>
      </c>
      <c r="D24" s="154">
        <f>(3.14159265359*0.3^2)/4</f>
        <v>7.0685834705774997E-2</v>
      </c>
      <c r="E24" s="152">
        <v>2</v>
      </c>
      <c r="F24" s="153">
        <f>C24*D24*E24</f>
        <v>0.33929200658771996</v>
      </c>
      <c r="H24" s="1"/>
      <c r="I24" s="1"/>
      <c r="J24" s="1"/>
      <c r="K24" s="1"/>
      <c r="L24" s="1"/>
      <c r="M24" s="1"/>
      <c r="N24" s="1"/>
      <c r="O24" s="1"/>
      <c r="P24" s="1"/>
      <c r="Q24" s="1"/>
      <c r="U24" s="1"/>
    </row>
    <row r="25" spans="2:21" ht="15.75" thickBot="1" x14ac:dyDescent="0.3">
      <c r="B25" s="7"/>
      <c r="C25" s="149"/>
      <c r="D25" s="155"/>
      <c r="E25" s="27"/>
      <c r="F25" s="28"/>
      <c r="H25" s="1"/>
      <c r="I25" s="1"/>
      <c r="J25" s="1"/>
      <c r="K25" s="1"/>
      <c r="L25" s="1"/>
      <c r="M25" s="1"/>
      <c r="N25" s="1"/>
      <c r="O25" s="1"/>
      <c r="P25" s="1"/>
      <c r="Q25" s="1"/>
      <c r="U25" s="1"/>
    </row>
    <row r="26" spans="2:21" ht="15.75" thickBot="1" x14ac:dyDescent="0.3">
      <c r="B26" s="184" t="s">
        <v>170</v>
      </c>
      <c r="C26" s="185"/>
      <c r="D26" s="185"/>
      <c r="E26" s="186"/>
      <c r="F26" s="28"/>
      <c r="H26" s="1"/>
      <c r="I26" s="1"/>
      <c r="J26" s="1"/>
      <c r="K26" s="1"/>
      <c r="L26" s="1"/>
      <c r="M26" s="1"/>
      <c r="N26" s="1"/>
      <c r="O26" s="1"/>
      <c r="P26" s="1"/>
      <c r="Q26" s="1"/>
      <c r="U26" s="1"/>
    </row>
    <row r="27" spans="2:21" ht="15.75" thickBot="1" x14ac:dyDescent="0.3">
      <c r="B27" s="51" t="s">
        <v>8</v>
      </c>
      <c r="C27" s="52" t="s">
        <v>171</v>
      </c>
      <c r="D27" s="187" t="s">
        <v>172</v>
      </c>
      <c r="E27" s="186"/>
      <c r="F27" s="28"/>
      <c r="H27" s="1"/>
      <c r="I27" s="1"/>
      <c r="J27" s="1"/>
      <c r="K27" s="1"/>
      <c r="L27" s="1"/>
      <c r="M27" s="1"/>
      <c r="N27" s="1"/>
      <c r="O27" s="1"/>
      <c r="P27" s="1"/>
      <c r="Q27" s="1"/>
      <c r="U27" s="1"/>
    </row>
    <row r="28" spans="2:21" ht="15.75" thickBot="1" x14ac:dyDescent="0.3">
      <c r="B28" s="51" t="s">
        <v>22</v>
      </c>
      <c r="C28" s="151">
        <v>11.22</v>
      </c>
      <c r="D28" s="188">
        <v>11.22</v>
      </c>
      <c r="E28" s="189"/>
      <c r="F28" s="28"/>
      <c r="H28" s="1"/>
      <c r="I28" s="1"/>
      <c r="J28" s="1"/>
      <c r="K28" s="1"/>
      <c r="L28" s="1"/>
      <c r="M28" s="1"/>
      <c r="N28" s="1"/>
      <c r="O28" s="1"/>
      <c r="P28" s="1"/>
      <c r="Q28" s="1"/>
      <c r="U28" s="1"/>
    </row>
    <row r="29" spans="2:21" x14ac:dyDescent="0.25">
      <c r="B29" s="7"/>
      <c r="C29" s="149"/>
      <c r="D29" s="155"/>
      <c r="E29" s="27"/>
      <c r="F29" s="28"/>
      <c r="H29" s="1"/>
      <c r="I29" s="1"/>
      <c r="J29" s="1"/>
      <c r="K29" s="1"/>
      <c r="L29" s="1"/>
      <c r="M29" s="1"/>
      <c r="N29" s="1"/>
      <c r="O29" s="1"/>
      <c r="P29" s="1"/>
      <c r="Q29" s="1"/>
      <c r="U29" s="1"/>
    </row>
    <row r="30" spans="2:21" x14ac:dyDescent="0.25">
      <c r="B30" s="7"/>
      <c r="C30" s="149"/>
      <c r="D30" s="27"/>
      <c r="E30" s="28"/>
      <c r="H30" s="1"/>
      <c r="I30" s="1"/>
      <c r="J30" s="1"/>
      <c r="K30" s="1"/>
      <c r="L30" s="1"/>
      <c r="M30" s="1"/>
      <c r="N30" s="1"/>
      <c r="O30" s="1"/>
      <c r="P30" s="1"/>
      <c r="Q30" s="1"/>
      <c r="U30" s="1"/>
    </row>
    <row r="31" spans="2:21" x14ac:dyDescent="0.25">
      <c r="B31" s="7"/>
      <c r="C31" s="149"/>
      <c r="D31" s="27"/>
      <c r="E31" s="28"/>
      <c r="H31" s="1"/>
      <c r="I31" s="1"/>
      <c r="J31" s="1"/>
      <c r="K31" s="1"/>
      <c r="L31" s="1"/>
      <c r="M31" s="1"/>
      <c r="N31" s="1"/>
      <c r="O31" s="1"/>
      <c r="P31" s="1"/>
      <c r="Q31" s="1"/>
      <c r="U31" s="1"/>
    </row>
    <row r="32" spans="2:21" ht="15.75" thickBot="1" x14ac:dyDescent="0.3">
      <c r="I32" s="3"/>
      <c r="J32" s="2"/>
      <c r="K32" s="3"/>
      <c r="L32" s="3"/>
      <c r="M32" s="1"/>
      <c r="N32" s="1"/>
      <c r="O32" s="1"/>
      <c r="P32" s="1"/>
      <c r="Q32" s="1"/>
      <c r="R32" s="1"/>
      <c r="S32" s="1"/>
      <c r="T32" s="1"/>
      <c r="U32" s="1"/>
    </row>
    <row r="33" spans="2:21" ht="15.75" thickBot="1" x14ac:dyDescent="0.3">
      <c r="B33" s="184" t="s">
        <v>36</v>
      </c>
      <c r="C33" s="185"/>
      <c r="D33" s="185"/>
      <c r="E33" s="186"/>
      <c r="G33" s="182" t="s">
        <v>83</v>
      </c>
      <c r="H33" s="183"/>
      <c r="I33" s="3"/>
      <c r="J33" s="4"/>
      <c r="K33" s="3"/>
      <c r="L33" s="3"/>
      <c r="M33" s="1"/>
      <c r="N33" s="1"/>
      <c r="O33" s="1"/>
      <c r="P33" s="1"/>
      <c r="Q33" s="1"/>
      <c r="R33" s="1"/>
      <c r="S33" s="1"/>
      <c r="T33" s="1"/>
      <c r="U33" s="1"/>
    </row>
    <row r="34" spans="2:21" ht="15.75" thickBot="1" x14ac:dyDescent="0.3">
      <c r="B34" s="51" t="s">
        <v>25</v>
      </c>
      <c r="C34" s="52" t="s">
        <v>30</v>
      </c>
      <c r="D34" s="52" t="s">
        <v>37</v>
      </c>
      <c r="E34" s="53" t="s">
        <v>38</v>
      </c>
      <c r="F34" s="5"/>
      <c r="G34" s="14" t="s">
        <v>84</v>
      </c>
      <c r="H34" s="70">
        <f>SUM(E46,E15,T10,E62,E20,F24)*1.3</f>
        <v>24.553343108564036</v>
      </c>
      <c r="I34" s="5"/>
      <c r="J34" s="4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</row>
    <row r="35" spans="2:21" x14ac:dyDescent="0.25">
      <c r="B35" s="54" t="s">
        <v>13</v>
      </c>
      <c r="C35" s="71">
        <v>0</v>
      </c>
      <c r="D35" s="24">
        <v>0.01</v>
      </c>
      <c r="E35" s="72">
        <f>D35*C35</f>
        <v>0</v>
      </c>
      <c r="F35" s="7"/>
      <c r="G35" s="7"/>
      <c r="H35" s="7"/>
      <c r="I35" s="3"/>
      <c r="J35" s="4"/>
      <c r="K35" s="3"/>
      <c r="L35" s="3"/>
      <c r="M35" s="1"/>
      <c r="N35" s="1"/>
      <c r="O35" s="1"/>
      <c r="P35" s="1"/>
      <c r="Q35" s="1"/>
      <c r="R35" s="1"/>
      <c r="S35" s="1"/>
      <c r="T35" s="1"/>
      <c r="U35" s="1"/>
    </row>
    <row r="36" spans="2:21" ht="15.75" thickBot="1" x14ac:dyDescent="0.3">
      <c r="B36" s="13" t="s">
        <v>14</v>
      </c>
      <c r="C36" s="67">
        <v>0</v>
      </c>
      <c r="D36" s="25">
        <v>0.01</v>
      </c>
      <c r="E36" s="73">
        <f t="shared" ref="E36:E45" si="1">D36*C36</f>
        <v>0</v>
      </c>
      <c r="F36" s="5"/>
      <c r="G36" s="5"/>
      <c r="H36" s="6"/>
      <c r="I36" s="3"/>
      <c r="J36" s="4"/>
      <c r="K36" s="3"/>
      <c r="L36" s="3"/>
      <c r="M36" s="1"/>
      <c r="N36" s="1"/>
      <c r="O36" s="1"/>
      <c r="P36" s="1"/>
      <c r="Q36" s="1"/>
      <c r="R36" s="1"/>
      <c r="S36" s="1"/>
      <c r="T36" s="1"/>
      <c r="U36" s="1"/>
    </row>
    <row r="37" spans="2:21" ht="15.75" thickBot="1" x14ac:dyDescent="0.3">
      <c r="B37" s="13" t="s">
        <v>15</v>
      </c>
      <c r="C37" s="67">
        <v>0</v>
      </c>
      <c r="D37" s="25">
        <v>0.01</v>
      </c>
      <c r="E37" s="73">
        <f t="shared" si="1"/>
        <v>0</v>
      </c>
      <c r="F37" s="5"/>
      <c r="G37" s="179" t="s">
        <v>87</v>
      </c>
      <c r="H37" s="180"/>
      <c r="I37" s="180"/>
      <c r="J37" s="181"/>
      <c r="K37" s="3"/>
      <c r="L37" s="3"/>
      <c r="M37" s="1"/>
      <c r="N37" s="1"/>
      <c r="O37" s="1"/>
      <c r="P37" s="1"/>
      <c r="Q37" s="1"/>
      <c r="R37" s="1"/>
      <c r="S37" s="1"/>
      <c r="T37" s="1"/>
      <c r="U37" s="1"/>
    </row>
    <row r="38" spans="2:21" ht="15.75" thickBot="1" x14ac:dyDescent="0.3">
      <c r="B38" s="13" t="s">
        <v>16</v>
      </c>
      <c r="C38" s="67">
        <v>0</v>
      </c>
      <c r="D38" s="25">
        <v>0.01</v>
      </c>
      <c r="E38" s="73">
        <f t="shared" si="1"/>
        <v>0</v>
      </c>
      <c r="F38" s="5"/>
      <c r="G38" s="68" t="s">
        <v>73</v>
      </c>
      <c r="H38" s="197">
        <f>T9+C62</f>
        <v>274.80200000000002</v>
      </c>
      <c r="I38" s="198"/>
      <c r="J38" s="199"/>
      <c r="K38" s="5"/>
      <c r="L38" s="3"/>
      <c r="M38" s="1"/>
      <c r="N38" s="1"/>
      <c r="O38" s="1"/>
      <c r="P38" s="1"/>
      <c r="Q38" s="1"/>
      <c r="R38" s="1"/>
      <c r="S38" s="1"/>
      <c r="T38" s="1"/>
      <c r="U38" s="1"/>
    </row>
    <row r="39" spans="2:21" x14ac:dyDescent="0.25">
      <c r="B39" s="13" t="s">
        <v>17</v>
      </c>
      <c r="C39" s="67">
        <v>0</v>
      </c>
      <c r="D39" s="25">
        <v>0.01</v>
      </c>
      <c r="E39" s="73">
        <f t="shared" si="1"/>
        <v>0</v>
      </c>
      <c r="F39" s="5"/>
      <c r="G39" s="5"/>
      <c r="H39" s="6"/>
      <c r="I39" s="3"/>
      <c r="J39" s="4"/>
      <c r="K39" s="3"/>
      <c r="L39" s="3"/>
      <c r="M39" s="1"/>
      <c r="N39" s="1"/>
      <c r="O39" s="1"/>
      <c r="P39" s="1"/>
      <c r="Q39" s="1"/>
      <c r="R39" s="1"/>
      <c r="S39" s="1"/>
      <c r="T39" s="1"/>
      <c r="U39" s="1"/>
    </row>
    <row r="40" spans="2:21" x14ac:dyDescent="0.25">
      <c r="B40" s="13" t="s">
        <v>52</v>
      </c>
      <c r="C40" s="67">
        <v>0</v>
      </c>
      <c r="D40" s="25">
        <v>0.01</v>
      </c>
      <c r="E40" s="73">
        <f t="shared" si="1"/>
        <v>0</v>
      </c>
      <c r="F40" s="5"/>
      <c r="G40" s="5"/>
      <c r="H40" s="6"/>
      <c r="I40" s="3"/>
      <c r="J40" s="4"/>
      <c r="K40" s="3"/>
      <c r="L40" s="3"/>
      <c r="M40" s="1"/>
      <c r="N40" s="1"/>
      <c r="O40" s="1"/>
      <c r="P40" s="1"/>
      <c r="Q40" s="1"/>
      <c r="R40" s="1"/>
      <c r="S40" s="1"/>
      <c r="T40" s="1"/>
      <c r="U40" s="1"/>
    </row>
    <row r="41" spans="2:21" ht="15.75" thickBot="1" x14ac:dyDescent="0.3">
      <c r="B41" s="13" t="s">
        <v>18</v>
      </c>
      <c r="C41" s="67">
        <v>0</v>
      </c>
      <c r="D41" s="25">
        <v>0.01</v>
      </c>
      <c r="E41" s="73">
        <f t="shared" si="1"/>
        <v>0</v>
      </c>
      <c r="F41" s="5"/>
      <c r="G41" s="5"/>
      <c r="H41" s="6"/>
      <c r="I41" s="3"/>
      <c r="J41" s="4"/>
      <c r="K41" s="3"/>
      <c r="L41" s="3"/>
      <c r="M41" s="1"/>
      <c r="N41" s="1"/>
      <c r="O41" s="1"/>
      <c r="P41" s="1"/>
      <c r="Q41" s="1"/>
      <c r="R41" s="1"/>
      <c r="S41" s="1"/>
      <c r="T41" s="1"/>
      <c r="U41" s="1"/>
    </row>
    <row r="42" spans="2:21" ht="15.75" thickBot="1" x14ac:dyDescent="0.3">
      <c r="B42" s="13" t="s">
        <v>19</v>
      </c>
      <c r="C42" s="67">
        <v>0</v>
      </c>
      <c r="D42" s="25">
        <v>0.01</v>
      </c>
      <c r="E42" s="73">
        <f t="shared" si="1"/>
        <v>0</v>
      </c>
      <c r="F42" s="5"/>
      <c r="G42" s="5"/>
      <c r="H42" s="179" t="s">
        <v>161</v>
      </c>
      <c r="I42" s="180"/>
      <c r="J42" s="181"/>
      <c r="K42" s="110"/>
      <c r="L42" s="3"/>
      <c r="M42" s="1"/>
      <c r="N42" s="1"/>
      <c r="O42" s="1"/>
      <c r="P42" s="1"/>
      <c r="Q42" s="1"/>
      <c r="R42" s="1"/>
      <c r="S42" s="1"/>
      <c r="T42" s="1"/>
      <c r="U42" s="1"/>
    </row>
    <row r="43" spans="2:21" ht="15.75" thickBot="1" x14ac:dyDescent="0.3">
      <c r="B43" s="13" t="s">
        <v>20</v>
      </c>
      <c r="C43" s="67">
        <v>0</v>
      </c>
      <c r="D43" s="25">
        <v>0.01</v>
      </c>
      <c r="E43" s="73">
        <f t="shared" si="1"/>
        <v>0</v>
      </c>
      <c r="F43" s="5"/>
      <c r="G43" s="5"/>
      <c r="H43" s="51" t="s">
        <v>8</v>
      </c>
      <c r="I43" s="52" t="s">
        <v>162</v>
      </c>
      <c r="J43" s="53" t="s">
        <v>163</v>
      </c>
      <c r="K43" s="3"/>
      <c r="L43" s="3"/>
      <c r="M43" s="1"/>
      <c r="N43" s="1"/>
      <c r="O43" s="1"/>
      <c r="P43" s="1"/>
      <c r="Q43" s="1"/>
      <c r="R43" s="1"/>
      <c r="S43" s="1"/>
      <c r="T43" s="1"/>
      <c r="U43" s="1"/>
    </row>
    <row r="44" spans="2:21" x14ac:dyDescent="0.25">
      <c r="B44" s="13" t="s">
        <v>21</v>
      </c>
      <c r="C44" s="67">
        <v>0</v>
      </c>
      <c r="D44" s="25">
        <v>0.01</v>
      </c>
      <c r="E44" s="73">
        <f t="shared" si="1"/>
        <v>0</v>
      </c>
      <c r="F44" s="6"/>
      <c r="G44" s="6"/>
      <c r="H44" s="11" t="s">
        <v>13</v>
      </c>
      <c r="I44" s="65">
        <v>1</v>
      </c>
      <c r="J44" s="141">
        <v>0</v>
      </c>
      <c r="K44" s="3"/>
      <c r="L44" s="3"/>
      <c r="M44" s="1"/>
      <c r="N44" s="1"/>
      <c r="O44" s="1"/>
      <c r="P44" s="1"/>
      <c r="Q44" s="1"/>
      <c r="R44" s="1"/>
      <c r="S44" s="1"/>
      <c r="T44" s="1"/>
      <c r="U44" s="1"/>
    </row>
    <row r="45" spans="2:21" ht="15.75" thickBot="1" x14ac:dyDescent="0.3">
      <c r="B45" s="14" t="s">
        <v>22</v>
      </c>
      <c r="C45" s="74">
        <v>51.6</v>
      </c>
      <c r="D45" s="59">
        <v>0.12</v>
      </c>
      <c r="E45" s="75">
        <f t="shared" si="1"/>
        <v>6.1920000000000002</v>
      </c>
      <c r="F45" s="6"/>
      <c r="G45" s="6"/>
      <c r="H45" s="13" t="s">
        <v>14</v>
      </c>
      <c r="I45" s="67">
        <v>4</v>
      </c>
      <c r="J45" s="142">
        <v>1</v>
      </c>
      <c r="K45" s="3"/>
      <c r="L45" s="3"/>
      <c r="M45" s="1"/>
      <c r="N45" s="1"/>
      <c r="O45" s="1"/>
      <c r="P45" s="1"/>
      <c r="Q45" s="1"/>
      <c r="R45" s="1"/>
      <c r="S45" s="1"/>
      <c r="T45" s="1"/>
      <c r="U45" s="1"/>
    </row>
    <row r="46" spans="2:21" ht="15.75" thickBot="1" x14ac:dyDescent="0.3">
      <c r="B46" s="1"/>
      <c r="C46" s="1"/>
      <c r="D46" s="68" t="s">
        <v>38</v>
      </c>
      <c r="E46" s="69">
        <f>SUM(E35:E45)</f>
        <v>6.1920000000000002</v>
      </c>
      <c r="F46" s="6"/>
      <c r="G46" s="6"/>
      <c r="H46" s="13" t="s">
        <v>15</v>
      </c>
      <c r="I46" s="67">
        <v>2</v>
      </c>
      <c r="J46" s="142">
        <v>0</v>
      </c>
      <c r="K46" s="3"/>
      <c r="L46" s="3"/>
      <c r="M46" s="1"/>
      <c r="N46" s="1"/>
      <c r="O46" s="1"/>
      <c r="P46" s="1"/>
      <c r="Q46" s="1"/>
      <c r="R46" s="1"/>
      <c r="S46" s="1"/>
      <c r="T46" s="1"/>
      <c r="U46" s="1"/>
    </row>
    <row r="47" spans="2:21" x14ac:dyDescent="0.25">
      <c r="B47" s="5"/>
      <c r="C47" s="6"/>
      <c r="D47" s="6"/>
      <c r="E47" s="6"/>
      <c r="F47" s="6"/>
      <c r="G47" s="7"/>
      <c r="H47" s="13" t="s">
        <v>16</v>
      </c>
      <c r="I47" s="67">
        <v>1</v>
      </c>
      <c r="J47" s="142">
        <v>1</v>
      </c>
      <c r="K47" s="3"/>
      <c r="L47" s="3"/>
      <c r="M47" s="1"/>
      <c r="N47" s="1"/>
      <c r="O47" s="1"/>
      <c r="P47" s="1"/>
      <c r="Q47" s="1"/>
      <c r="R47" s="1"/>
      <c r="S47" s="1"/>
      <c r="T47" s="1"/>
      <c r="U47" s="1"/>
    </row>
    <row r="48" spans="2:21" ht="15.75" thickBot="1" x14ac:dyDescent="0.3">
      <c r="B48" s="5"/>
      <c r="C48" s="6"/>
      <c r="D48" s="6"/>
      <c r="E48" s="6"/>
      <c r="F48" s="6"/>
      <c r="G48" s="7"/>
      <c r="H48" s="13" t="s">
        <v>52</v>
      </c>
      <c r="I48" s="67">
        <v>1</v>
      </c>
      <c r="J48" s="142">
        <v>0</v>
      </c>
      <c r="K48" s="3"/>
      <c r="L48" s="3"/>
      <c r="M48" s="1"/>
      <c r="N48" s="1"/>
      <c r="O48" s="1"/>
      <c r="P48" s="1"/>
      <c r="Q48" s="1"/>
      <c r="R48" s="1"/>
      <c r="S48" s="1"/>
      <c r="T48" s="1"/>
      <c r="U48" s="1"/>
    </row>
    <row r="49" spans="2:21" ht="15.75" thickBot="1" x14ac:dyDescent="0.3">
      <c r="B49" s="184" t="s">
        <v>155</v>
      </c>
      <c r="C49" s="185"/>
      <c r="D49" s="185"/>
      <c r="E49" s="186"/>
      <c r="F49" s="6"/>
      <c r="G49" s="7"/>
      <c r="H49" s="13" t="s">
        <v>17</v>
      </c>
      <c r="I49" s="67">
        <v>2</v>
      </c>
      <c r="J49" s="142">
        <v>1</v>
      </c>
      <c r="K49" s="3"/>
      <c r="L49" s="3"/>
      <c r="M49" s="1"/>
      <c r="N49" s="1"/>
      <c r="O49" s="1"/>
      <c r="P49" s="1"/>
      <c r="Q49" s="1"/>
      <c r="R49" s="1"/>
      <c r="S49" s="1"/>
      <c r="T49" s="1"/>
      <c r="U49" s="1"/>
    </row>
    <row r="50" spans="2:21" ht="15.75" thickBot="1" x14ac:dyDescent="0.3">
      <c r="B50" s="51" t="s">
        <v>25</v>
      </c>
      <c r="C50" s="52" t="s">
        <v>30</v>
      </c>
      <c r="D50" s="52" t="s">
        <v>37</v>
      </c>
      <c r="E50" s="53" t="s">
        <v>38</v>
      </c>
      <c r="F50" s="6"/>
      <c r="G50" s="7"/>
      <c r="H50" s="13" t="s">
        <v>18</v>
      </c>
      <c r="I50" s="67">
        <v>3</v>
      </c>
      <c r="J50" s="142">
        <v>1</v>
      </c>
      <c r="K50" s="3"/>
      <c r="L50" s="3"/>
      <c r="M50" s="1"/>
      <c r="N50" s="1"/>
      <c r="O50" s="1"/>
      <c r="P50" s="1"/>
      <c r="Q50" s="1"/>
      <c r="R50" s="1"/>
      <c r="S50" s="1"/>
      <c r="T50" s="1"/>
      <c r="U50" s="1"/>
    </row>
    <row r="51" spans="2:21" x14ac:dyDescent="0.25">
      <c r="B51" s="54" t="s">
        <v>13</v>
      </c>
      <c r="C51" s="71">
        <v>2.54</v>
      </c>
      <c r="D51" s="24">
        <v>0.01</v>
      </c>
      <c r="E51" s="72">
        <f>D51*C51</f>
        <v>2.5400000000000002E-2</v>
      </c>
      <c r="F51" s="6"/>
      <c r="G51" s="7"/>
      <c r="H51" s="13" t="s">
        <v>19</v>
      </c>
      <c r="I51" s="67">
        <v>2</v>
      </c>
      <c r="J51" s="142">
        <v>0</v>
      </c>
      <c r="K51" s="3"/>
      <c r="L51" s="3"/>
      <c r="M51" s="1"/>
      <c r="N51" s="1"/>
      <c r="O51" s="1"/>
      <c r="P51" s="1"/>
      <c r="Q51" s="1"/>
      <c r="R51" s="1"/>
      <c r="S51" s="1"/>
      <c r="T51" s="1"/>
      <c r="U51" s="1"/>
    </row>
    <row r="52" spans="2:21" x14ac:dyDescent="0.25">
      <c r="B52" s="13" t="s">
        <v>14</v>
      </c>
      <c r="C52" s="67">
        <v>20.85</v>
      </c>
      <c r="D52" s="25">
        <v>0.01</v>
      </c>
      <c r="E52" s="73">
        <f t="shared" ref="E52:E61" si="2">D52*C52</f>
        <v>0.20850000000000002</v>
      </c>
      <c r="F52" s="6"/>
      <c r="G52" s="7"/>
      <c r="H52" s="13" t="s">
        <v>20</v>
      </c>
      <c r="I52" s="67">
        <v>1</v>
      </c>
      <c r="J52" s="142">
        <v>1</v>
      </c>
      <c r="K52" s="3"/>
      <c r="L52" s="3"/>
      <c r="M52" s="1"/>
      <c r="N52" s="1"/>
      <c r="O52" s="1"/>
      <c r="P52" s="1"/>
      <c r="Q52" s="1"/>
      <c r="R52" s="1"/>
      <c r="S52" s="1"/>
      <c r="T52" s="1"/>
      <c r="U52" s="1"/>
    </row>
    <row r="53" spans="2:21" x14ac:dyDescent="0.25">
      <c r="B53" s="13" t="s">
        <v>15</v>
      </c>
      <c r="C53" s="67">
        <v>11.24</v>
      </c>
      <c r="D53" s="25">
        <v>0.01</v>
      </c>
      <c r="E53" s="73">
        <f t="shared" si="2"/>
        <v>0.1124</v>
      </c>
      <c r="F53" s="6"/>
      <c r="G53" s="7"/>
      <c r="H53" s="13" t="s">
        <v>21</v>
      </c>
      <c r="I53" s="67">
        <v>1</v>
      </c>
      <c r="J53" s="142">
        <v>0</v>
      </c>
      <c r="K53" s="3"/>
      <c r="L53" s="3"/>
      <c r="M53" s="1"/>
      <c r="N53" s="1"/>
      <c r="O53" s="1"/>
      <c r="P53" s="1"/>
      <c r="Q53" s="1"/>
      <c r="R53" s="1"/>
      <c r="S53" s="1"/>
      <c r="T53" s="1"/>
      <c r="U53" s="1"/>
    </row>
    <row r="54" spans="2:21" ht="15.75" thickBot="1" x14ac:dyDescent="0.3">
      <c r="B54" s="13" t="s">
        <v>16</v>
      </c>
      <c r="C54" s="67">
        <v>11.24</v>
      </c>
      <c r="D54" s="25">
        <v>0.01</v>
      </c>
      <c r="E54" s="73">
        <f t="shared" si="2"/>
        <v>0.1124</v>
      </c>
      <c r="F54" s="6"/>
      <c r="G54" s="7"/>
      <c r="H54" s="106" t="s">
        <v>22</v>
      </c>
      <c r="I54" s="143">
        <v>1</v>
      </c>
      <c r="J54" s="144">
        <v>0</v>
      </c>
      <c r="K54" s="3"/>
      <c r="L54" s="3"/>
      <c r="M54" s="1"/>
      <c r="N54" s="1"/>
      <c r="O54" s="1"/>
      <c r="P54" s="1"/>
      <c r="Q54" s="1"/>
      <c r="R54" s="1"/>
      <c r="S54" s="1"/>
      <c r="T54" s="1"/>
      <c r="U54" s="1"/>
    </row>
    <row r="55" spans="2:21" ht="15.75" thickBot="1" x14ac:dyDescent="0.3">
      <c r="B55" s="13" t="s">
        <v>17</v>
      </c>
      <c r="C55" s="67">
        <v>20.04</v>
      </c>
      <c r="D55" s="25">
        <v>0.01</v>
      </c>
      <c r="E55" s="73">
        <f t="shared" si="2"/>
        <v>0.20039999999999999</v>
      </c>
      <c r="F55" s="6"/>
      <c r="G55" s="7"/>
      <c r="H55" s="146" t="s">
        <v>42</v>
      </c>
      <c r="I55" s="145">
        <f>SUM(I44:I54)</f>
        <v>19</v>
      </c>
      <c r="J55" s="85">
        <f>SUM(J44:J54)</f>
        <v>5</v>
      </c>
      <c r="K55" s="3"/>
      <c r="L55" s="3"/>
      <c r="M55" s="1"/>
      <c r="N55" s="1"/>
      <c r="O55" s="1"/>
      <c r="P55" s="1"/>
      <c r="Q55" s="1"/>
      <c r="R55" s="1"/>
      <c r="S55" s="1"/>
      <c r="T55" s="1"/>
      <c r="U55" s="1"/>
    </row>
    <row r="56" spans="2:21" ht="15.75" thickBot="1" x14ac:dyDescent="0.3">
      <c r="B56" s="13" t="s">
        <v>52</v>
      </c>
      <c r="C56" s="67">
        <v>5.62</v>
      </c>
      <c r="D56" s="25">
        <v>0.01</v>
      </c>
      <c r="E56" s="73">
        <f t="shared" si="2"/>
        <v>5.62E-2</v>
      </c>
      <c r="F56" s="6"/>
      <c r="G56" s="7"/>
      <c r="H56" s="5"/>
      <c r="I56" s="3"/>
      <c r="J56" s="4"/>
      <c r="K56" s="3"/>
      <c r="L56" s="3"/>
      <c r="M56" s="1"/>
      <c r="N56" s="1"/>
      <c r="O56" s="1"/>
      <c r="P56" s="1"/>
      <c r="Q56" s="1"/>
      <c r="R56" s="1"/>
      <c r="S56" s="1"/>
      <c r="T56" s="1"/>
      <c r="U56" s="1"/>
    </row>
    <row r="57" spans="2:21" x14ac:dyDescent="0.25">
      <c r="B57" s="13" t="s">
        <v>18</v>
      </c>
      <c r="C57" s="67">
        <v>29.53</v>
      </c>
      <c r="D57" s="25">
        <v>0.01</v>
      </c>
      <c r="E57" s="73">
        <f t="shared" si="2"/>
        <v>0.29530000000000001</v>
      </c>
      <c r="F57" s="6"/>
      <c r="G57" s="182" t="s">
        <v>164</v>
      </c>
      <c r="H57" s="183"/>
      <c r="I57" s="3"/>
      <c r="J57" s="4"/>
      <c r="K57" s="3"/>
      <c r="L57" s="3"/>
      <c r="M57" s="1"/>
      <c r="N57" s="1"/>
      <c r="O57" s="1"/>
      <c r="P57" s="1"/>
      <c r="Q57" s="1"/>
      <c r="R57" s="1"/>
      <c r="S57" s="1"/>
      <c r="T57" s="1"/>
      <c r="U57" s="1"/>
    </row>
    <row r="58" spans="2:21" ht="15.75" thickBot="1" x14ac:dyDescent="0.3">
      <c r="B58" s="13" t="s">
        <v>19</v>
      </c>
      <c r="C58" s="67">
        <v>10.25</v>
      </c>
      <c r="D58" s="25">
        <v>0.01</v>
      </c>
      <c r="E58" s="73">
        <f t="shared" si="2"/>
        <v>0.10250000000000001</v>
      </c>
      <c r="F58" s="6"/>
      <c r="G58" s="14" t="s">
        <v>165</v>
      </c>
      <c r="H58" s="70">
        <f>(217.28+111.5+228+441)*0.7</f>
        <v>698.44599999999991</v>
      </c>
      <c r="I58" s="3"/>
      <c r="J58" s="4"/>
      <c r="K58" s="3"/>
      <c r="L58" s="3"/>
      <c r="M58" s="1"/>
      <c r="N58" s="1"/>
      <c r="O58" s="1"/>
      <c r="P58" s="1"/>
      <c r="Q58" s="1"/>
      <c r="R58" s="1"/>
      <c r="S58" s="1"/>
      <c r="T58" s="1"/>
      <c r="U58" s="1"/>
    </row>
    <row r="59" spans="2:21" ht="15.75" thickBot="1" x14ac:dyDescent="0.3">
      <c r="B59" s="13" t="s">
        <v>20</v>
      </c>
      <c r="C59" s="67">
        <v>14</v>
      </c>
      <c r="D59" s="25">
        <v>0.01</v>
      </c>
      <c r="E59" s="73">
        <f t="shared" si="2"/>
        <v>0.14000000000000001</v>
      </c>
      <c r="F59" s="6"/>
      <c r="G59" s="7"/>
      <c r="H59" s="5"/>
      <c r="I59" s="3"/>
      <c r="J59" s="4"/>
      <c r="K59" s="3"/>
      <c r="L59" s="3"/>
      <c r="M59" s="1"/>
      <c r="N59" s="1"/>
      <c r="O59" s="1"/>
      <c r="P59" s="1"/>
      <c r="Q59" s="1"/>
      <c r="R59" s="1"/>
      <c r="S59" s="1"/>
      <c r="T59" s="1"/>
      <c r="U59" s="1"/>
    </row>
    <row r="60" spans="2:21" x14ac:dyDescent="0.25">
      <c r="B60" s="13" t="s">
        <v>21</v>
      </c>
      <c r="C60" s="67">
        <v>16.12</v>
      </c>
      <c r="D60" s="25">
        <v>0.01</v>
      </c>
      <c r="E60" s="73">
        <f t="shared" si="2"/>
        <v>0.16120000000000001</v>
      </c>
      <c r="F60" s="6"/>
      <c r="G60" s="182" t="s">
        <v>176</v>
      </c>
      <c r="H60" s="183"/>
      <c r="I60" s="3"/>
      <c r="J60" s="4"/>
      <c r="K60" s="3"/>
      <c r="L60" s="3"/>
      <c r="M60" s="1"/>
      <c r="N60" s="1"/>
      <c r="O60" s="1"/>
      <c r="P60" s="1"/>
      <c r="Q60" s="1"/>
      <c r="R60" s="1"/>
      <c r="S60" s="1"/>
      <c r="T60" s="1"/>
      <c r="U60" s="1"/>
    </row>
    <row r="61" spans="2:21" ht="15.75" thickBot="1" x14ac:dyDescent="0.3">
      <c r="B61" s="14" t="s">
        <v>22</v>
      </c>
      <c r="C61" s="74">
        <v>12.53</v>
      </c>
      <c r="D61" s="59">
        <v>0.01</v>
      </c>
      <c r="E61" s="75">
        <f t="shared" si="2"/>
        <v>0.12529999999999999</v>
      </c>
      <c r="F61" s="6"/>
      <c r="G61" s="14" t="s">
        <v>73</v>
      </c>
      <c r="H61" s="70">
        <f>(0.52+1.32)*(0.3+0.2+0.3)</f>
        <v>1.4720000000000002</v>
      </c>
      <c r="I61" s="3"/>
      <c r="J61" s="4"/>
      <c r="K61" s="3"/>
      <c r="L61" s="3"/>
      <c r="M61" s="1"/>
      <c r="N61" s="1"/>
      <c r="O61" s="1"/>
      <c r="P61" s="1"/>
      <c r="Q61" s="1"/>
      <c r="R61" s="1"/>
      <c r="S61" s="1"/>
      <c r="T61" s="1"/>
      <c r="U61" s="1"/>
    </row>
    <row r="62" spans="2:21" ht="15.75" thickBot="1" x14ac:dyDescent="0.3">
      <c r="B62" s="68" t="s">
        <v>31</v>
      </c>
      <c r="C62" s="69">
        <f>SUM(C51:C61)</f>
        <v>153.96</v>
      </c>
      <c r="D62" s="68" t="s">
        <v>38</v>
      </c>
      <c r="E62" s="69">
        <f>SUM(E51:E61)</f>
        <v>1.5396000000000003</v>
      </c>
      <c r="F62" s="5"/>
      <c r="G62" s="1"/>
      <c r="H62" s="1"/>
      <c r="I62" s="1"/>
      <c r="J62" s="1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2:21" x14ac:dyDescent="0.25">
      <c r="B63" s="1"/>
      <c r="C63" s="1"/>
      <c r="D63" s="7"/>
      <c r="E63" s="29"/>
      <c r="F63" s="5"/>
      <c r="G63" s="1"/>
      <c r="H63" s="1"/>
      <c r="I63" s="1"/>
      <c r="J63" s="1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2:21" ht="15.75" thickBot="1" x14ac:dyDescent="0.3">
      <c r="B64" s="7"/>
      <c r="C64" s="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2:21" ht="15.75" thickBot="1" x14ac:dyDescent="0.3">
      <c r="B65" s="184" t="s">
        <v>40</v>
      </c>
      <c r="C65" s="185"/>
      <c r="D65" s="185"/>
      <c r="E65" s="185"/>
      <c r="F65" s="186"/>
      <c r="G65" s="1"/>
      <c r="H65" s="1"/>
      <c r="I65" s="1"/>
      <c r="J65" s="1"/>
      <c r="K65" s="1"/>
      <c r="R65" s="1"/>
      <c r="S65" s="1"/>
      <c r="T65" s="1"/>
      <c r="U65" s="1"/>
    </row>
    <row r="66" spans="2:21" ht="15.75" thickBot="1" x14ac:dyDescent="0.3">
      <c r="B66" s="51" t="s">
        <v>28</v>
      </c>
      <c r="C66" s="52" t="s">
        <v>41</v>
      </c>
      <c r="D66" s="52" t="s">
        <v>66</v>
      </c>
      <c r="E66" s="76" t="s">
        <v>67</v>
      </c>
      <c r="F66" s="53" t="s">
        <v>74</v>
      </c>
      <c r="G66" s="1"/>
      <c r="H66" s="1"/>
      <c r="I66" s="1"/>
      <c r="J66" s="1"/>
      <c r="K66" s="1"/>
      <c r="R66" s="1"/>
      <c r="S66" s="1"/>
      <c r="T66" s="1"/>
      <c r="U66" s="1"/>
    </row>
    <row r="67" spans="2:21" x14ac:dyDescent="0.25">
      <c r="B67" s="11" t="s">
        <v>68</v>
      </c>
      <c r="C67" s="65">
        <v>2</v>
      </c>
      <c r="D67" s="12">
        <v>0.7</v>
      </c>
      <c r="E67" s="16">
        <v>2.1</v>
      </c>
      <c r="F67" s="77">
        <f>D67*E67*C67</f>
        <v>2.94</v>
      </c>
      <c r="G67" s="6"/>
      <c r="H67" s="6"/>
      <c r="I67" s="6"/>
      <c r="J67" s="6"/>
      <c r="K67" s="6"/>
      <c r="R67" s="1"/>
      <c r="S67" s="1"/>
      <c r="T67" s="1"/>
      <c r="U67" s="1"/>
    </row>
    <row r="68" spans="2:21" x14ac:dyDescent="0.25">
      <c r="B68" s="13" t="s">
        <v>69</v>
      </c>
      <c r="C68" s="67">
        <v>4</v>
      </c>
      <c r="D68" s="10">
        <v>0.8</v>
      </c>
      <c r="E68" s="17">
        <v>2.1</v>
      </c>
      <c r="F68" s="78">
        <f t="shared" ref="F68:F71" si="3">D68*E68*C68</f>
        <v>6.7200000000000006</v>
      </c>
      <c r="G68" s="6"/>
      <c r="H68" s="6"/>
      <c r="I68" s="6"/>
      <c r="J68" s="6"/>
      <c r="K68" s="6"/>
      <c r="R68" s="1"/>
      <c r="S68" s="1"/>
      <c r="T68" s="1"/>
      <c r="U68" s="1"/>
    </row>
    <row r="69" spans="2:21" x14ac:dyDescent="0.25">
      <c r="B69" s="13" t="s">
        <v>70</v>
      </c>
      <c r="C69" s="67">
        <v>4</v>
      </c>
      <c r="D69" s="10">
        <v>0.9</v>
      </c>
      <c r="E69" s="17">
        <v>2.1</v>
      </c>
      <c r="F69" s="78">
        <f t="shared" si="3"/>
        <v>7.5600000000000005</v>
      </c>
      <c r="G69" s="6"/>
      <c r="H69" s="6"/>
      <c r="I69" s="6"/>
      <c r="J69" s="6"/>
      <c r="K69" s="6"/>
      <c r="R69" s="1"/>
    </row>
    <row r="70" spans="2:21" x14ac:dyDescent="0.25">
      <c r="B70" s="13" t="s">
        <v>71</v>
      </c>
      <c r="C70" s="67">
        <v>1</v>
      </c>
      <c r="D70" s="10">
        <v>0.9</v>
      </c>
      <c r="E70" s="17">
        <v>2.1</v>
      </c>
      <c r="F70" s="78">
        <f t="shared" si="3"/>
        <v>1.8900000000000001</v>
      </c>
      <c r="G70" s="6"/>
      <c r="H70" s="6"/>
      <c r="I70" s="6"/>
      <c r="J70" s="6"/>
      <c r="K70" s="6"/>
      <c r="R70" s="1"/>
    </row>
    <row r="71" spans="2:21" ht="15.75" thickBot="1" x14ac:dyDescent="0.3">
      <c r="B71" s="14" t="s">
        <v>72</v>
      </c>
      <c r="C71" s="33">
        <v>1</v>
      </c>
      <c r="D71" s="15">
        <v>1.1000000000000001</v>
      </c>
      <c r="E71" s="18">
        <v>2.1</v>
      </c>
      <c r="F71" s="75">
        <f t="shared" si="3"/>
        <v>2.3100000000000005</v>
      </c>
      <c r="G71" s="6"/>
      <c r="H71" s="6"/>
      <c r="I71" s="6"/>
      <c r="J71" s="6"/>
      <c r="K71" s="6"/>
      <c r="R71" s="1"/>
    </row>
    <row r="72" spans="2:21" ht="15.75" thickBot="1" x14ac:dyDescent="0.3">
      <c r="B72" s="79" t="s">
        <v>42</v>
      </c>
      <c r="C72" s="80">
        <f>SUM(C67:C71)</f>
        <v>12</v>
      </c>
      <c r="E72" s="81" t="s">
        <v>73</v>
      </c>
      <c r="F72" s="80">
        <f>SUM(F67:F71)</f>
        <v>21.42</v>
      </c>
      <c r="G72" s="1"/>
      <c r="H72" s="1"/>
      <c r="I72" s="1"/>
      <c r="J72" s="1"/>
      <c r="K72" s="1"/>
      <c r="R72" s="1"/>
    </row>
    <row r="73" spans="2:21" x14ac:dyDescent="0.25">
      <c r="B73" s="7"/>
      <c r="C73" s="8"/>
      <c r="D73" s="1"/>
      <c r="E73" s="1"/>
      <c r="F73" s="1"/>
      <c r="G73" s="1"/>
      <c r="H73" s="3"/>
      <c r="I73" s="3"/>
      <c r="J73" s="1"/>
      <c r="K73" s="1"/>
      <c r="L73" s="1"/>
      <c r="M73" s="1"/>
      <c r="N73" s="1"/>
      <c r="O73" s="1"/>
      <c r="P73" s="1"/>
      <c r="Q73" s="1"/>
      <c r="R73" s="1"/>
    </row>
    <row r="74" spans="2:21" x14ac:dyDescent="0.25">
      <c r="L74" s="1"/>
      <c r="M74" s="1"/>
      <c r="N74" s="1"/>
      <c r="O74" s="1"/>
      <c r="P74" s="1"/>
      <c r="Q74" s="1"/>
      <c r="R74" s="1"/>
    </row>
    <row r="75" spans="2:21" x14ac:dyDescent="0.25">
      <c r="L75" s="1"/>
      <c r="M75" s="1"/>
      <c r="N75" s="1"/>
      <c r="O75" s="1"/>
      <c r="P75" s="1"/>
      <c r="Q75" s="1"/>
      <c r="R75" s="1"/>
    </row>
    <row r="76" spans="2:21" ht="15.75" thickBot="1" x14ac:dyDescent="0.3">
      <c r="L76" s="1"/>
      <c r="M76" s="1"/>
      <c r="N76" s="1"/>
      <c r="O76" s="1"/>
      <c r="P76" s="1"/>
      <c r="Q76" s="1"/>
      <c r="R76" s="1"/>
    </row>
    <row r="77" spans="2:21" ht="15.75" thickBot="1" x14ac:dyDescent="0.3">
      <c r="B77" s="184" t="s">
        <v>43</v>
      </c>
      <c r="C77" s="185"/>
      <c r="D77" s="185"/>
      <c r="E77" s="185"/>
      <c r="F77" s="186"/>
      <c r="H77" s="1"/>
      <c r="I77" s="1"/>
      <c r="L77" s="1"/>
      <c r="M77" s="1"/>
      <c r="N77" s="1"/>
      <c r="O77" s="1"/>
      <c r="P77" s="1"/>
      <c r="Q77" s="1"/>
      <c r="R77" s="1"/>
    </row>
    <row r="78" spans="2:21" ht="15.75" thickBot="1" x14ac:dyDescent="0.3">
      <c r="B78" s="51" t="s">
        <v>28</v>
      </c>
      <c r="C78" s="52" t="s">
        <v>41</v>
      </c>
      <c r="D78" s="52" t="s">
        <v>82</v>
      </c>
      <c r="E78" s="76" t="s">
        <v>67</v>
      </c>
      <c r="F78" s="53" t="s">
        <v>74</v>
      </c>
      <c r="H78" s="1"/>
      <c r="I78" s="1"/>
      <c r="L78" s="5"/>
      <c r="M78" s="5"/>
      <c r="N78" s="1"/>
      <c r="O78" s="1"/>
      <c r="P78" s="1"/>
      <c r="Q78" s="1"/>
      <c r="R78" s="1"/>
    </row>
    <row r="79" spans="2:21" x14ac:dyDescent="0.25">
      <c r="B79" s="11" t="s">
        <v>75</v>
      </c>
      <c r="C79" s="65">
        <v>1</v>
      </c>
      <c r="D79" s="12">
        <v>1</v>
      </c>
      <c r="E79" s="16">
        <v>0.8</v>
      </c>
      <c r="F79" s="77">
        <f>E79*D79*C79</f>
        <v>0.8</v>
      </c>
      <c r="H79" s="1"/>
      <c r="I79" s="1"/>
      <c r="L79" s="6"/>
      <c r="M79" s="6"/>
      <c r="N79" s="1"/>
      <c r="O79" s="1"/>
      <c r="P79" s="1"/>
      <c r="Q79" s="1"/>
      <c r="R79" s="1"/>
      <c r="S79" s="1"/>
      <c r="T79" s="1"/>
      <c r="U79" s="1"/>
    </row>
    <row r="80" spans="2:21" x14ac:dyDescent="0.25">
      <c r="B80" s="13" t="s">
        <v>76</v>
      </c>
      <c r="C80" s="67">
        <v>1</v>
      </c>
      <c r="D80" s="10">
        <v>0.8</v>
      </c>
      <c r="E80" s="17">
        <v>0.8</v>
      </c>
      <c r="F80" s="78">
        <f t="shared" ref="F80:F85" si="4">E80*D80*C80</f>
        <v>0.64000000000000012</v>
      </c>
      <c r="H80" s="1"/>
      <c r="I80" s="1"/>
      <c r="L80" s="3"/>
      <c r="M80" s="1"/>
      <c r="N80" s="1"/>
      <c r="O80" s="1"/>
      <c r="P80" s="1"/>
      <c r="Q80" s="1"/>
      <c r="R80" s="1"/>
      <c r="S80" s="1"/>
      <c r="T80" s="1"/>
      <c r="U80" s="1"/>
    </row>
    <row r="81" spans="2:21" x14ac:dyDescent="0.25">
      <c r="B81" s="13" t="s">
        <v>77</v>
      </c>
      <c r="C81" s="67">
        <v>2</v>
      </c>
      <c r="D81" s="10">
        <v>1.5</v>
      </c>
      <c r="E81" s="17">
        <v>1</v>
      </c>
      <c r="F81" s="78">
        <f t="shared" si="4"/>
        <v>3</v>
      </c>
      <c r="H81" s="1"/>
      <c r="I81" s="1"/>
      <c r="N81" s="1"/>
      <c r="O81" s="1"/>
      <c r="P81" s="1"/>
      <c r="Q81" s="1"/>
      <c r="R81" s="1"/>
      <c r="S81" s="1"/>
      <c r="T81" s="1"/>
      <c r="U81" s="1"/>
    </row>
    <row r="82" spans="2:21" x14ac:dyDescent="0.25">
      <c r="B82" s="13" t="s">
        <v>78</v>
      </c>
      <c r="C82" s="67">
        <v>4</v>
      </c>
      <c r="D82" s="10">
        <v>1.5</v>
      </c>
      <c r="E82" s="17">
        <v>1.4</v>
      </c>
      <c r="F82" s="78">
        <f t="shared" si="4"/>
        <v>8.3999999999999986</v>
      </c>
      <c r="H82" s="1"/>
      <c r="I82" s="1"/>
      <c r="P82" s="1"/>
      <c r="Q82" s="1"/>
      <c r="R82" s="1"/>
      <c r="S82" s="1"/>
      <c r="T82" s="1"/>
      <c r="U82" s="1"/>
    </row>
    <row r="83" spans="2:21" x14ac:dyDescent="0.25">
      <c r="B83" s="13" t="s">
        <v>79</v>
      </c>
      <c r="C83" s="50">
        <v>1</v>
      </c>
      <c r="D83" s="82">
        <v>1.5</v>
      </c>
      <c r="E83" s="82">
        <v>1</v>
      </c>
      <c r="F83" s="78">
        <f t="shared" si="4"/>
        <v>1.5</v>
      </c>
      <c r="H83" s="1"/>
      <c r="I83" s="1"/>
      <c r="P83" s="1"/>
      <c r="Q83" s="1"/>
      <c r="R83" s="1"/>
      <c r="S83" s="1"/>
      <c r="T83" s="1"/>
      <c r="U83" s="1"/>
    </row>
    <row r="84" spans="2:21" x14ac:dyDescent="0.25">
      <c r="B84" s="13" t="s">
        <v>80</v>
      </c>
      <c r="C84" s="50">
        <v>2</v>
      </c>
      <c r="D84" s="82">
        <v>1.5</v>
      </c>
      <c r="E84" s="82">
        <v>1</v>
      </c>
      <c r="F84" s="78">
        <f t="shared" si="4"/>
        <v>3</v>
      </c>
      <c r="H84" s="1"/>
      <c r="I84" s="1"/>
      <c r="P84" s="1"/>
      <c r="Q84" s="1"/>
      <c r="R84" s="1"/>
      <c r="S84" s="1"/>
      <c r="T84" s="1"/>
      <c r="U84" s="1"/>
    </row>
    <row r="85" spans="2:21" ht="15.75" thickBot="1" x14ac:dyDescent="0.3">
      <c r="B85" s="14" t="s">
        <v>81</v>
      </c>
      <c r="C85" s="33">
        <v>3</v>
      </c>
      <c r="D85" s="15">
        <v>1.5</v>
      </c>
      <c r="E85" s="18">
        <v>1.4</v>
      </c>
      <c r="F85" s="83">
        <f t="shared" si="4"/>
        <v>6.2999999999999989</v>
      </c>
      <c r="H85" s="1"/>
      <c r="I85" s="1"/>
      <c r="P85" s="1"/>
      <c r="Q85" s="1"/>
      <c r="R85" s="1"/>
      <c r="S85" s="1"/>
      <c r="T85" s="1"/>
      <c r="U85" s="1"/>
    </row>
    <row r="86" spans="2:21" ht="15.75" thickBot="1" x14ac:dyDescent="0.3">
      <c r="B86" s="84" t="s">
        <v>42</v>
      </c>
      <c r="C86" s="85">
        <f>SUM(C79:C85)</f>
        <v>14</v>
      </c>
      <c r="E86" s="86" t="s">
        <v>73</v>
      </c>
      <c r="F86" s="87">
        <f>SUM(F79:F85)</f>
        <v>23.64</v>
      </c>
      <c r="H86" s="1"/>
      <c r="I86" s="6"/>
      <c r="P86" s="1"/>
      <c r="Q86" s="1"/>
      <c r="R86" s="1"/>
      <c r="S86" s="1"/>
      <c r="T86" s="1"/>
      <c r="U86" s="1"/>
    </row>
    <row r="87" spans="2:21" x14ac:dyDescent="0.25">
      <c r="B87" s="7"/>
      <c r="C87" s="8"/>
      <c r="D87" s="1"/>
      <c r="E87" s="1"/>
      <c r="P87" s="1"/>
      <c r="Q87" s="1"/>
      <c r="R87" s="1"/>
      <c r="S87" s="1"/>
      <c r="T87" s="1"/>
      <c r="U87" s="1"/>
    </row>
    <row r="88" spans="2:21" x14ac:dyDescent="0.25">
      <c r="B88" s="7"/>
      <c r="C88" s="8"/>
      <c r="D88" s="1"/>
      <c r="E88" s="1"/>
      <c r="P88" s="1"/>
      <c r="Q88" s="1"/>
      <c r="R88" s="1"/>
      <c r="S88" s="1"/>
      <c r="T88" s="1"/>
      <c r="U88" s="1"/>
    </row>
    <row r="89" spans="2:21" ht="15.75" thickBot="1" x14ac:dyDescent="0.3">
      <c r="B89" s="7"/>
      <c r="C89" s="8"/>
      <c r="D89" s="8"/>
      <c r="E89" s="8"/>
      <c r="P89" s="1"/>
      <c r="Q89" s="1"/>
      <c r="R89" s="1"/>
      <c r="S89" s="1"/>
      <c r="T89" s="1"/>
      <c r="U89" s="1"/>
    </row>
    <row r="90" spans="2:21" ht="15.75" thickBot="1" x14ac:dyDescent="0.3">
      <c r="B90" s="194" t="s">
        <v>129</v>
      </c>
      <c r="C90" s="195"/>
      <c r="D90" s="196"/>
      <c r="E90" s="5"/>
      <c r="P90" s="1"/>
      <c r="Q90" s="1"/>
      <c r="R90" s="1"/>
      <c r="S90" s="1"/>
      <c r="T90" s="1"/>
      <c r="U90" s="1"/>
    </row>
    <row r="91" spans="2:21" x14ac:dyDescent="0.25">
      <c r="B91" s="54" t="s">
        <v>130</v>
      </c>
      <c r="C91" s="55" t="s">
        <v>131</v>
      </c>
      <c r="D91" s="34" t="s">
        <v>30</v>
      </c>
      <c r="E91" s="1"/>
      <c r="P91" s="1"/>
      <c r="Q91" s="1"/>
      <c r="R91" s="1"/>
      <c r="S91" s="1"/>
      <c r="T91" s="1"/>
      <c r="U91" s="1"/>
    </row>
    <row r="92" spans="2:21" ht="15.75" thickBot="1" x14ac:dyDescent="0.3">
      <c r="B92" s="14">
        <v>30.43</v>
      </c>
      <c r="C92" s="33">
        <v>1.2</v>
      </c>
      <c r="D92" s="70">
        <f>B92*C92</f>
        <v>36.515999999999998</v>
      </c>
      <c r="E92" s="27"/>
    </row>
    <row r="93" spans="2:21" ht="15.75" thickBot="1" x14ac:dyDescent="0.3">
      <c r="B93" s="7"/>
      <c r="C93" s="8"/>
      <c r="D93" s="1"/>
      <c r="E93" s="1"/>
    </row>
    <row r="94" spans="2:21" ht="15.75" thickBot="1" x14ac:dyDescent="0.3">
      <c r="B94" s="194" t="s">
        <v>136</v>
      </c>
      <c r="C94" s="195"/>
      <c r="D94" s="196"/>
      <c r="E94" s="5"/>
    </row>
    <row r="95" spans="2:21" x14ac:dyDescent="0.25">
      <c r="B95" s="54" t="s">
        <v>137</v>
      </c>
      <c r="C95" s="55" t="s">
        <v>131</v>
      </c>
      <c r="D95" s="34" t="s">
        <v>30</v>
      </c>
      <c r="E95" s="1"/>
    </row>
    <row r="96" spans="2:21" ht="15.75" thickBot="1" x14ac:dyDescent="0.3">
      <c r="B96" s="14">
        <v>2.6</v>
      </c>
      <c r="C96" s="33">
        <v>2.2000000000000002</v>
      </c>
      <c r="D96" s="88">
        <f>B96*C96</f>
        <v>5.7200000000000006</v>
      </c>
      <c r="E96" s="27"/>
    </row>
    <row r="99" spans="2:13" ht="15.75" thickBot="1" x14ac:dyDescent="0.3"/>
    <row r="100" spans="2:13" ht="15.75" thickBot="1" x14ac:dyDescent="0.3">
      <c r="B100" s="176" t="s">
        <v>143</v>
      </c>
      <c r="C100" s="177"/>
      <c r="D100" s="177"/>
      <c r="E100" s="177"/>
      <c r="F100" s="177"/>
      <c r="G100" s="177"/>
      <c r="H100" s="178"/>
      <c r="K100" s="5"/>
      <c r="L100" s="5"/>
      <c r="M100" s="5"/>
    </row>
    <row r="101" spans="2:13" ht="15.75" thickBot="1" x14ac:dyDescent="0.3">
      <c r="B101" s="176" t="s">
        <v>144</v>
      </c>
      <c r="C101" s="177"/>
      <c r="D101" s="177"/>
      <c r="E101" s="91" t="s">
        <v>139</v>
      </c>
      <c r="F101" s="91" t="s">
        <v>145</v>
      </c>
      <c r="G101" s="91" t="s">
        <v>146</v>
      </c>
      <c r="H101" s="136" t="s">
        <v>156</v>
      </c>
      <c r="I101" s="48"/>
      <c r="K101" s="48"/>
      <c r="L101" s="7"/>
      <c r="M101" s="48"/>
    </row>
    <row r="102" spans="2:13" x14ac:dyDescent="0.25">
      <c r="B102" s="190" t="s">
        <v>147</v>
      </c>
      <c r="C102" s="191"/>
      <c r="D102" s="191"/>
      <c r="E102" s="132">
        <v>6</v>
      </c>
      <c r="F102" s="132">
        <v>1</v>
      </c>
      <c r="G102" s="132">
        <v>1</v>
      </c>
      <c r="H102" s="133">
        <f>F102*G102*4</f>
        <v>4</v>
      </c>
      <c r="I102" s="135"/>
      <c r="K102" s="7"/>
      <c r="L102" s="27"/>
      <c r="M102" s="30"/>
    </row>
    <row r="103" spans="2:13" ht="15.75" thickBot="1" x14ac:dyDescent="0.3">
      <c r="B103" s="192" t="s">
        <v>148</v>
      </c>
      <c r="C103" s="193"/>
      <c r="D103" s="193"/>
      <c r="E103" s="90">
        <v>6</v>
      </c>
      <c r="F103" s="90">
        <v>4</v>
      </c>
      <c r="G103" s="90">
        <v>4</v>
      </c>
      <c r="H103" s="134">
        <f>F103*G103*4</f>
        <v>64</v>
      </c>
      <c r="I103" s="31"/>
      <c r="K103" s="7"/>
      <c r="L103" s="27"/>
      <c r="M103" s="49"/>
    </row>
    <row r="104" spans="2:13" x14ac:dyDescent="0.25">
      <c r="D104" s="8"/>
    </row>
    <row r="106" spans="2:13" ht="15.75" thickBot="1" x14ac:dyDescent="0.3"/>
    <row r="107" spans="2:13" ht="15.75" thickBot="1" x14ac:dyDescent="0.3">
      <c r="B107" s="36" t="s">
        <v>132</v>
      </c>
      <c r="C107" s="6"/>
    </row>
    <row r="108" spans="2:13" x14ac:dyDescent="0.25">
      <c r="B108" s="35" t="s">
        <v>30</v>
      </c>
      <c r="C108" s="8"/>
    </row>
    <row r="109" spans="2:13" ht="15.75" thickBot="1" x14ac:dyDescent="0.3">
      <c r="B109" s="156">
        <f>198.32</f>
        <v>198.32</v>
      </c>
      <c r="C109" s="37"/>
    </row>
  </sheetData>
  <mergeCells count="27">
    <mergeCell ref="B102:D102"/>
    <mergeCell ref="B103:D103"/>
    <mergeCell ref="H2:T2"/>
    <mergeCell ref="G33:H33"/>
    <mergeCell ref="G37:J37"/>
    <mergeCell ref="B94:D94"/>
    <mergeCell ref="B90:D90"/>
    <mergeCell ref="B2:E2"/>
    <mergeCell ref="B33:E33"/>
    <mergeCell ref="B65:F65"/>
    <mergeCell ref="B77:F77"/>
    <mergeCell ref="H38:J38"/>
    <mergeCell ref="B49:E49"/>
    <mergeCell ref="H11:I11"/>
    <mergeCell ref="H14:K14"/>
    <mergeCell ref="J15:K15"/>
    <mergeCell ref="H15:I15"/>
    <mergeCell ref="B100:H100"/>
    <mergeCell ref="B101:D101"/>
    <mergeCell ref="H42:J42"/>
    <mergeCell ref="G57:H57"/>
    <mergeCell ref="B18:E18"/>
    <mergeCell ref="B22:F22"/>
    <mergeCell ref="B26:E26"/>
    <mergeCell ref="D27:E27"/>
    <mergeCell ref="D28:E28"/>
    <mergeCell ref="G60:H60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0" orientation="landscape" r:id="rId1"/>
  <rowBreaks count="2" manualBreakCount="2">
    <brk id="32" max="16383" man="1"/>
    <brk id="87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I76"/>
  <sheetViews>
    <sheetView view="pageBreakPreview" topLeftCell="A42" zoomScale="60" zoomScaleNormal="90" workbookViewId="0">
      <selection activeCell="D26" sqref="D26"/>
    </sheetView>
  </sheetViews>
  <sheetFormatPr defaultRowHeight="15" x14ac:dyDescent="0.25"/>
  <cols>
    <col min="2" max="2" width="17.28515625" customWidth="1"/>
    <col min="3" max="3" width="25.5703125" customWidth="1"/>
    <col min="4" max="4" width="9.42578125" customWidth="1"/>
    <col min="5" max="5" width="10.42578125" customWidth="1"/>
    <col min="7" max="7" width="10.140625" customWidth="1"/>
    <col min="11" max="11" width="10.140625" customWidth="1"/>
    <col min="12" max="12" width="10.7109375" customWidth="1"/>
    <col min="13" max="13" width="10.85546875" customWidth="1"/>
    <col min="17" max="17" width="11.5703125" customWidth="1"/>
    <col min="29" max="29" width="10.42578125" customWidth="1"/>
  </cols>
  <sheetData>
    <row r="2" spans="2:22" ht="15.75" thickBot="1" x14ac:dyDescent="0.3">
      <c r="B2" s="174" t="s">
        <v>23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1"/>
      <c r="P2" s="1"/>
      <c r="Q2" s="1"/>
      <c r="R2" s="1"/>
      <c r="S2" s="1"/>
      <c r="T2" s="1"/>
      <c r="U2" s="1"/>
    </row>
    <row r="3" spans="2:22" ht="15.75" thickBot="1" x14ac:dyDescent="0.3">
      <c r="B3" s="62" t="s">
        <v>8</v>
      </c>
      <c r="C3" s="63" t="s">
        <v>0</v>
      </c>
      <c r="D3" s="63" t="s">
        <v>1</v>
      </c>
      <c r="E3" s="63" t="s">
        <v>4</v>
      </c>
      <c r="F3" s="43" t="s">
        <v>30</v>
      </c>
      <c r="G3" s="63" t="s">
        <v>2</v>
      </c>
      <c r="H3" s="63" t="s">
        <v>3</v>
      </c>
      <c r="I3" s="63" t="s">
        <v>10</v>
      </c>
      <c r="J3" s="63" t="s">
        <v>12</v>
      </c>
      <c r="K3" s="63" t="s">
        <v>6</v>
      </c>
      <c r="L3" s="63" t="s">
        <v>7</v>
      </c>
      <c r="M3" s="63" t="s">
        <v>11</v>
      </c>
      <c r="N3" s="64" t="s">
        <v>5</v>
      </c>
      <c r="O3" s="1"/>
      <c r="P3" s="194" t="s">
        <v>26</v>
      </c>
      <c r="Q3" s="195"/>
      <c r="R3" s="85" t="s">
        <v>73</v>
      </c>
      <c r="S3" s="1"/>
      <c r="T3" s="1"/>
      <c r="U3" s="1"/>
      <c r="V3" s="1"/>
    </row>
    <row r="4" spans="2:22" x14ac:dyDescent="0.25">
      <c r="B4" s="11" t="s">
        <v>13</v>
      </c>
      <c r="C4" s="20" t="s">
        <v>27</v>
      </c>
      <c r="D4" s="95">
        <v>6.6</v>
      </c>
      <c r="E4" s="95">
        <v>2.1</v>
      </c>
      <c r="F4" s="95">
        <f>D4*E4</f>
        <v>13.86</v>
      </c>
      <c r="G4" s="95">
        <v>0.9</v>
      </c>
      <c r="H4" s="95">
        <v>2.1</v>
      </c>
      <c r="I4" s="95">
        <v>1</v>
      </c>
      <c r="J4" s="95">
        <v>0</v>
      </c>
      <c r="K4" s="95">
        <v>1</v>
      </c>
      <c r="L4" s="95">
        <v>0.6</v>
      </c>
      <c r="M4" s="95">
        <v>1</v>
      </c>
      <c r="N4" s="163">
        <f>F4-(K4*L4)-(G4*H4*I4)</f>
        <v>11.37</v>
      </c>
      <c r="O4" s="1"/>
      <c r="P4" s="228" t="s">
        <v>27</v>
      </c>
      <c r="Q4" s="229"/>
      <c r="R4" s="93">
        <f>SUM(N4,N11,N10,N15,N17,N18)</f>
        <v>168.10999999999999</v>
      </c>
      <c r="S4" s="6"/>
      <c r="T4" s="1"/>
      <c r="U4" s="1"/>
      <c r="V4" s="1"/>
    </row>
    <row r="5" spans="2:22" ht="15.75" thickBot="1" x14ac:dyDescent="0.3">
      <c r="B5" s="54" t="s">
        <v>13</v>
      </c>
      <c r="C5" s="55" t="s">
        <v>9</v>
      </c>
      <c r="D5" s="164">
        <v>6.6</v>
      </c>
      <c r="E5" s="164">
        <f>2.98-2.1</f>
        <v>0.87999999999999989</v>
      </c>
      <c r="F5" s="164">
        <f>D5*E5</f>
        <v>5.8079999999999989</v>
      </c>
      <c r="G5" s="164">
        <v>0</v>
      </c>
      <c r="H5" s="164">
        <v>0</v>
      </c>
      <c r="I5" s="164">
        <v>0</v>
      </c>
      <c r="J5" s="164">
        <v>0</v>
      </c>
      <c r="K5" s="164">
        <v>0</v>
      </c>
      <c r="L5" s="164">
        <v>0</v>
      </c>
      <c r="M5" s="164">
        <v>0</v>
      </c>
      <c r="N5" s="165">
        <f>F5-(K5*L5)-(G5*H5*I5)</f>
        <v>5.8079999999999989</v>
      </c>
      <c r="O5" s="1"/>
      <c r="P5" s="226" t="s">
        <v>9</v>
      </c>
      <c r="Q5" s="227"/>
      <c r="R5" s="94">
        <f>SUM(N6,N7,N8,N9,N12,N13,N14,N16,N19)</f>
        <v>255.15529999999995</v>
      </c>
      <c r="S5" s="6"/>
      <c r="T5" s="1"/>
      <c r="U5" s="1"/>
      <c r="V5" s="1"/>
    </row>
    <row r="6" spans="2:22" ht="15.75" thickBot="1" x14ac:dyDescent="0.3">
      <c r="B6" s="13" t="s">
        <v>14</v>
      </c>
      <c r="C6" s="9" t="s">
        <v>9</v>
      </c>
      <c r="D6" s="162">
        <v>25.38</v>
      </c>
      <c r="E6" s="162">
        <v>2.98</v>
      </c>
      <c r="F6" s="162">
        <f t="shared" ref="F6:F9" si="0">D6*E6</f>
        <v>75.63239999999999</v>
      </c>
      <c r="G6" s="162">
        <v>0.9</v>
      </c>
      <c r="H6" s="162">
        <v>2.1</v>
      </c>
      <c r="I6" s="162">
        <v>2</v>
      </c>
      <c r="J6" s="162">
        <v>0</v>
      </c>
      <c r="K6" s="162">
        <v>0</v>
      </c>
      <c r="L6" s="162">
        <v>0</v>
      </c>
      <c r="M6" s="162">
        <v>0</v>
      </c>
      <c r="N6" s="166">
        <f>F6-(G6*H6*I6)</f>
        <v>71.852399999999989</v>
      </c>
      <c r="O6" s="1"/>
      <c r="P6" s="226" t="s">
        <v>89</v>
      </c>
      <c r="Q6" s="227"/>
      <c r="R6" s="94">
        <f>'VEDAÇÃO E COBERTURA'!N15*2</f>
        <v>43.665599999999998</v>
      </c>
      <c r="S6" s="1"/>
      <c r="T6" s="1"/>
      <c r="U6" s="1"/>
      <c r="V6" s="1"/>
    </row>
    <row r="7" spans="2:22" x14ac:dyDescent="0.25">
      <c r="B7" s="13" t="s">
        <v>15</v>
      </c>
      <c r="C7" s="9" t="s">
        <v>9</v>
      </c>
      <c r="D7" s="162">
        <v>10.84</v>
      </c>
      <c r="E7" s="162">
        <v>2.98</v>
      </c>
      <c r="F7" s="162">
        <f t="shared" si="0"/>
        <v>32.303199999999997</v>
      </c>
      <c r="G7" s="162">
        <f>(0.8+0.9)/2</f>
        <v>0.85000000000000009</v>
      </c>
      <c r="H7" s="162">
        <v>2.1</v>
      </c>
      <c r="I7" s="162">
        <v>2</v>
      </c>
      <c r="J7" s="162">
        <f>2.11*2.2</f>
        <v>4.6420000000000003</v>
      </c>
      <c r="K7" s="162">
        <v>1.5</v>
      </c>
      <c r="L7" s="162">
        <v>1</v>
      </c>
      <c r="M7" s="162">
        <v>1</v>
      </c>
      <c r="N7" s="166">
        <f>F7-(G7*H7*I7)-(K7*L7*M7)-J7</f>
        <v>22.591199999999997</v>
      </c>
      <c r="O7" s="1"/>
      <c r="P7" s="1"/>
      <c r="Q7" s="1"/>
      <c r="R7" s="1"/>
      <c r="S7" s="1"/>
      <c r="T7" s="1"/>
      <c r="U7" s="1"/>
      <c r="V7" s="1"/>
    </row>
    <row r="8" spans="2:22" x14ac:dyDescent="0.25">
      <c r="B8" s="13" t="s">
        <v>16</v>
      </c>
      <c r="C8" s="9" t="s">
        <v>9</v>
      </c>
      <c r="D8" s="162">
        <v>13.62</v>
      </c>
      <c r="E8" s="162">
        <v>2.98</v>
      </c>
      <c r="F8" s="162">
        <f t="shared" si="0"/>
        <v>40.587599999999995</v>
      </c>
      <c r="G8" s="162">
        <v>0.8</v>
      </c>
      <c r="H8" s="162">
        <v>2.1</v>
      </c>
      <c r="I8" s="162">
        <v>1</v>
      </c>
      <c r="J8" s="162">
        <v>0</v>
      </c>
      <c r="K8" s="162">
        <v>1.5</v>
      </c>
      <c r="L8" s="162">
        <v>1</v>
      </c>
      <c r="M8" s="162">
        <v>1</v>
      </c>
      <c r="N8" s="166">
        <f>F8-(G8*H8*I8)-(K8*L8*M8)</f>
        <v>37.407599999999995</v>
      </c>
      <c r="O8" s="1"/>
      <c r="P8" s="1"/>
      <c r="Q8" s="1"/>
      <c r="R8" s="1"/>
      <c r="S8" s="1"/>
      <c r="T8" s="1"/>
      <c r="U8" s="1"/>
      <c r="V8" s="1"/>
    </row>
    <row r="9" spans="2:22" x14ac:dyDescent="0.25">
      <c r="B9" s="13" t="s">
        <v>17</v>
      </c>
      <c r="C9" s="9" t="s">
        <v>9</v>
      </c>
      <c r="D9" s="162">
        <v>23.4</v>
      </c>
      <c r="E9" s="162">
        <f>2.98-2.1</f>
        <v>0.87999999999999989</v>
      </c>
      <c r="F9" s="162">
        <f t="shared" si="0"/>
        <v>20.591999999999995</v>
      </c>
      <c r="G9" s="162">
        <v>0</v>
      </c>
      <c r="H9" s="162">
        <v>0</v>
      </c>
      <c r="I9" s="162">
        <v>0</v>
      </c>
      <c r="J9" s="162">
        <v>0</v>
      </c>
      <c r="K9" s="162">
        <v>0</v>
      </c>
      <c r="L9" s="162">
        <v>0</v>
      </c>
      <c r="M9" s="162">
        <v>0</v>
      </c>
      <c r="N9" s="166">
        <f>F9-(G9*H9*I9)-(K9*L9*M9)</f>
        <v>20.591999999999995</v>
      </c>
      <c r="O9" s="1"/>
      <c r="P9" s="1"/>
      <c r="Q9" s="1"/>
      <c r="R9" s="1"/>
      <c r="S9" s="1"/>
      <c r="T9" s="1"/>
      <c r="U9" s="1"/>
      <c r="V9" s="1"/>
    </row>
    <row r="10" spans="2:22" x14ac:dyDescent="0.25">
      <c r="B10" s="13" t="s">
        <v>17</v>
      </c>
      <c r="C10" s="9" t="s">
        <v>85</v>
      </c>
      <c r="D10" s="162">
        <v>23.4</v>
      </c>
      <c r="E10" s="162">
        <v>2.1</v>
      </c>
      <c r="F10" s="162">
        <f t="shared" ref="F10" si="1">D10*E10</f>
        <v>49.14</v>
      </c>
      <c r="G10" s="162">
        <v>0.9</v>
      </c>
      <c r="H10" s="162">
        <v>2.1</v>
      </c>
      <c r="I10" s="162">
        <v>1</v>
      </c>
      <c r="J10" s="162">
        <v>0</v>
      </c>
      <c r="K10" s="162">
        <v>1.5</v>
      </c>
      <c r="L10" s="162">
        <v>1</v>
      </c>
      <c r="M10" s="162">
        <v>1</v>
      </c>
      <c r="N10" s="166">
        <f>F10-(G10*H10*I10)-(K10*L10*M10)</f>
        <v>45.75</v>
      </c>
      <c r="O10" s="1"/>
      <c r="P10" s="1"/>
      <c r="Q10" s="1"/>
      <c r="R10" s="1"/>
      <c r="S10" s="1"/>
      <c r="T10" s="1"/>
      <c r="U10" s="1"/>
      <c r="V10" s="1"/>
    </row>
    <row r="11" spans="2:22" x14ac:dyDescent="0.25">
      <c r="B11" s="13" t="s">
        <v>18</v>
      </c>
      <c r="C11" s="9" t="s">
        <v>85</v>
      </c>
      <c r="D11" s="162">
        <v>21.44</v>
      </c>
      <c r="E11" s="162">
        <v>2.1</v>
      </c>
      <c r="F11" s="162">
        <f>D11*E11</f>
        <v>45.024000000000008</v>
      </c>
      <c r="G11" s="162">
        <f>(1.1+0.9)/2</f>
        <v>1</v>
      </c>
      <c r="H11" s="162">
        <v>2.1</v>
      </c>
      <c r="I11" s="162">
        <v>2</v>
      </c>
      <c r="J11" s="162">
        <v>0</v>
      </c>
      <c r="K11" s="162">
        <v>0</v>
      </c>
      <c r="L11" s="162">
        <v>0</v>
      </c>
      <c r="M11" s="162">
        <v>0</v>
      </c>
      <c r="N11" s="166">
        <f>F11-(G11*H11*I11)-(K11*L11*3)</f>
        <v>40.824000000000005</v>
      </c>
      <c r="O11" s="1"/>
      <c r="P11" s="1"/>
      <c r="Q11" s="1"/>
      <c r="R11" s="1"/>
      <c r="S11" s="1"/>
      <c r="T11" s="1"/>
      <c r="U11" s="1"/>
      <c r="V11" s="1"/>
    </row>
    <row r="12" spans="2:22" x14ac:dyDescent="0.25">
      <c r="B12" s="13" t="s">
        <v>18</v>
      </c>
      <c r="C12" s="9" t="s">
        <v>9</v>
      </c>
      <c r="D12" s="162">
        <v>21.44</v>
      </c>
      <c r="E12" s="162">
        <v>1.33</v>
      </c>
      <c r="F12" s="162">
        <f>D12*E12</f>
        <v>28.515200000000004</v>
      </c>
      <c r="G12" s="162">
        <v>0</v>
      </c>
      <c r="H12" s="162">
        <v>0</v>
      </c>
      <c r="I12" s="162">
        <v>0</v>
      </c>
      <c r="J12" s="162">
        <v>0</v>
      </c>
      <c r="K12" s="162">
        <v>1.5</v>
      </c>
      <c r="L12" s="162">
        <v>1.4</v>
      </c>
      <c r="M12" s="162">
        <v>3</v>
      </c>
      <c r="N12" s="166">
        <f>F12-(G12*H12*I12)-(K12*L12*M12)</f>
        <v>22.215200000000003</v>
      </c>
      <c r="O12" s="230" t="s">
        <v>175</v>
      </c>
      <c r="P12" s="231"/>
      <c r="Q12" s="231"/>
      <c r="R12" s="231"/>
      <c r="S12" s="231"/>
      <c r="T12" s="1"/>
      <c r="U12" s="1"/>
      <c r="V12" s="1"/>
    </row>
    <row r="13" spans="2:22" x14ac:dyDescent="0.25">
      <c r="B13" s="13" t="s">
        <v>19</v>
      </c>
      <c r="C13" s="9" t="s">
        <v>9</v>
      </c>
      <c r="D13" s="162">
        <v>14.1</v>
      </c>
      <c r="E13" s="162">
        <f>(4.03+3.53)/2</f>
        <v>3.7800000000000002</v>
      </c>
      <c r="F13" s="162">
        <f>D13*E13</f>
        <v>53.298000000000002</v>
      </c>
      <c r="G13" s="162">
        <v>0.9</v>
      </c>
      <c r="H13" s="162">
        <v>2.1</v>
      </c>
      <c r="I13" s="162">
        <v>1</v>
      </c>
      <c r="J13" s="162">
        <v>0</v>
      </c>
      <c r="K13" s="162">
        <v>1.5</v>
      </c>
      <c r="L13" s="162">
        <v>1.4</v>
      </c>
      <c r="M13" s="162">
        <v>2</v>
      </c>
      <c r="N13" s="166">
        <f t="shared" ref="N13:N16" si="2">F13-(G13*H13*I13)-(K13*L13*M13)</f>
        <v>47.207999999999998</v>
      </c>
      <c r="O13" s="230" t="s">
        <v>175</v>
      </c>
      <c r="P13" s="231"/>
      <c r="Q13" s="231"/>
      <c r="R13" s="231"/>
      <c r="S13" s="231"/>
      <c r="T13" s="1"/>
      <c r="U13" s="1"/>
      <c r="V13" s="1"/>
    </row>
    <row r="14" spans="2:22" x14ac:dyDescent="0.25">
      <c r="B14" s="13" t="s">
        <v>20</v>
      </c>
      <c r="C14" s="9" t="s">
        <v>9</v>
      </c>
      <c r="D14" s="162">
        <v>15.6</v>
      </c>
      <c r="E14" s="162">
        <f>((3.5+2.82)/2)-2.1</f>
        <v>1.06</v>
      </c>
      <c r="F14" s="162">
        <f>D14*E14</f>
        <v>16.536000000000001</v>
      </c>
      <c r="G14" s="162">
        <v>0</v>
      </c>
      <c r="H14" s="162">
        <v>0</v>
      </c>
      <c r="I14" s="162">
        <v>0</v>
      </c>
      <c r="J14" s="162">
        <v>0</v>
      </c>
      <c r="K14" s="162">
        <v>1.5</v>
      </c>
      <c r="L14" s="162">
        <v>0.1</v>
      </c>
      <c r="M14" s="162">
        <v>2</v>
      </c>
      <c r="N14" s="166">
        <f t="shared" si="2"/>
        <v>16.236000000000001</v>
      </c>
      <c r="O14" s="230" t="s">
        <v>175</v>
      </c>
      <c r="P14" s="231"/>
      <c r="Q14" s="231"/>
      <c r="R14" s="231"/>
      <c r="S14" s="231"/>
      <c r="T14" s="1"/>
      <c r="U14" s="1"/>
      <c r="V14" s="1"/>
    </row>
    <row r="15" spans="2:22" x14ac:dyDescent="0.25">
      <c r="B15" s="13" t="s">
        <v>20</v>
      </c>
      <c r="C15" s="9" t="s">
        <v>27</v>
      </c>
      <c r="D15" s="162">
        <v>15.6</v>
      </c>
      <c r="E15" s="162">
        <v>2.1</v>
      </c>
      <c r="F15" s="162">
        <f t="shared" ref="F15" si="3">D15*E15</f>
        <v>32.76</v>
      </c>
      <c r="G15" s="162">
        <v>0.9</v>
      </c>
      <c r="H15" s="162">
        <v>2.1</v>
      </c>
      <c r="I15" s="162">
        <v>1</v>
      </c>
      <c r="J15" s="162">
        <v>0</v>
      </c>
      <c r="K15" s="162">
        <v>1.5</v>
      </c>
      <c r="L15" s="162">
        <v>1.1000000000000001</v>
      </c>
      <c r="M15" s="162">
        <v>2</v>
      </c>
      <c r="N15" s="166">
        <f t="shared" si="2"/>
        <v>27.569999999999997</v>
      </c>
      <c r="O15" s="1"/>
      <c r="P15" s="1"/>
      <c r="Q15" s="1"/>
      <c r="R15" s="1"/>
      <c r="S15" s="1"/>
      <c r="T15" s="1"/>
      <c r="U15" s="1"/>
      <c r="V15" s="1"/>
    </row>
    <row r="16" spans="2:22" x14ac:dyDescent="0.25">
      <c r="B16" s="13" t="s">
        <v>21</v>
      </c>
      <c r="C16" s="9" t="s">
        <v>9</v>
      </c>
      <c r="D16" s="162">
        <v>16.059999999999999</v>
      </c>
      <c r="E16" s="162">
        <f>2.94-2.1</f>
        <v>0.83999999999999986</v>
      </c>
      <c r="F16" s="162">
        <f>D16*E16</f>
        <v>13.490399999999998</v>
      </c>
      <c r="G16" s="162">
        <v>0</v>
      </c>
      <c r="H16" s="162">
        <v>0</v>
      </c>
      <c r="I16" s="162">
        <v>0</v>
      </c>
      <c r="J16" s="162">
        <v>0</v>
      </c>
      <c r="K16" s="162">
        <v>0</v>
      </c>
      <c r="L16" s="162">
        <v>0</v>
      </c>
      <c r="M16" s="162">
        <v>0</v>
      </c>
      <c r="N16" s="166">
        <f t="shared" si="2"/>
        <v>13.490399999999998</v>
      </c>
      <c r="O16" s="1"/>
      <c r="P16" s="1"/>
      <c r="Q16" s="1"/>
      <c r="R16" s="1"/>
      <c r="S16" s="1"/>
      <c r="T16" s="1"/>
      <c r="U16" s="1"/>
      <c r="V16" s="1"/>
    </row>
    <row r="17" spans="2:22" x14ac:dyDescent="0.25">
      <c r="B17" s="13" t="s">
        <v>21</v>
      </c>
      <c r="C17" s="9" t="s">
        <v>27</v>
      </c>
      <c r="D17" s="162">
        <v>16.059999999999999</v>
      </c>
      <c r="E17" s="162">
        <v>2.1</v>
      </c>
      <c r="F17" s="162">
        <f>D17*E17</f>
        <v>33.725999999999999</v>
      </c>
      <c r="G17" s="162">
        <f>(1.1+1)/2</f>
        <v>1.05</v>
      </c>
      <c r="H17" s="162">
        <v>2.1</v>
      </c>
      <c r="I17" s="162">
        <v>2</v>
      </c>
      <c r="J17" s="162">
        <v>0</v>
      </c>
      <c r="K17" s="162">
        <v>2</v>
      </c>
      <c r="L17" s="162">
        <v>0.5</v>
      </c>
      <c r="M17" s="162">
        <v>1</v>
      </c>
      <c r="N17" s="166">
        <f>F17-(G17*H17*I17)-(K17*L17*M17)</f>
        <v>28.315999999999999</v>
      </c>
      <c r="O17" s="1"/>
      <c r="P17" s="1"/>
      <c r="Q17" s="1"/>
      <c r="R17" s="1"/>
      <c r="S17" s="1"/>
      <c r="T17" s="1"/>
      <c r="U17" s="1"/>
      <c r="V17" s="1"/>
    </row>
    <row r="18" spans="2:22" x14ac:dyDescent="0.25">
      <c r="B18" s="13" t="s">
        <v>177</v>
      </c>
      <c r="C18" s="9" t="s">
        <v>27</v>
      </c>
      <c r="D18" s="162">
        <f>2.1*8</f>
        <v>16.8</v>
      </c>
      <c r="E18" s="162">
        <v>0.85</v>
      </c>
      <c r="F18" s="162">
        <f>D18*E18</f>
        <v>14.28</v>
      </c>
      <c r="G18" s="162">
        <v>0</v>
      </c>
      <c r="H18" s="162">
        <v>0</v>
      </c>
      <c r="I18" s="162">
        <v>0</v>
      </c>
      <c r="J18" s="162">
        <v>0</v>
      </c>
      <c r="K18" s="162">
        <v>0</v>
      </c>
      <c r="L18" s="162">
        <v>0</v>
      </c>
      <c r="M18" s="162">
        <v>0</v>
      </c>
      <c r="N18" s="166">
        <f>F18-(G18*H18*I18)-(K18*L18*M18)</f>
        <v>14.28</v>
      </c>
      <c r="O18" s="1"/>
      <c r="P18" s="1"/>
      <c r="Q18" s="1"/>
      <c r="R18" s="1"/>
      <c r="S18" s="1"/>
      <c r="T18" s="1"/>
      <c r="U18" s="1"/>
    </row>
    <row r="19" spans="2:22" ht="15.75" thickBot="1" x14ac:dyDescent="0.3">
      <c r="B19" s="14" t="s">
        <v>22</v>
      </c>
      <c r="C19" s="47" t="s">
        <v>9</v>
      </c>
      <c r="D19" s="167">
        <f>3.75</f>
        <v>3.75</v>
      </c>
      <c r="E19" s="167">
        <f>0.95</f>
        <v>0.95</v>
      </c>
      <c r="F19" s="167">
        <f>D19*E19</f>
        <v>3.5625</v>
      </c>
      <c r="G19" s="167">
        <v>0</v>
      </c>
      <c r="H19" s="167">
        <v>0</v>
      </c>
      <c r="I19" s="167">
        <v>0</v>
      </c>
      <c r="J19" s="167">
        <v>0</v>
      </c>
      <c r="K19" s="167">
        <v>0</v>
      </c>
      <c r="L19" s="167">
        <v>0</v>
      </c>
      <c r="M19" s="167">
        <v>0</v>
      </c>
      <c r="N19" s="168">
        <f>F19</f>
        <v>3.5625</v>
      </c>
      <c r="O19" s="1"/>
      <c r="P19" s="1"/>
      <c r="Q19" s="1"/>
      <c r="R19" s="1"/>
      <c r="S19" s="1"/>
      <c r="T19" s="1"/>
      <c r="U19" s="1"/>
    </row>
    <row r="20" spans="2:22" ht="15.75" thickBot="1" x14ac:dyDescent="0.3">
      <c r="B20" s="1"/>
      <c r="C20" s="1"/>
      <c r="D20" s="169"/>
      <c r="E20" s="169"/>
      <c r="F20" s="169"/>
      <c r="G20" s="169"/>
      <c r="H20" s="169"/>
      <c r="I20" s="169"/>
      <c r="J20" s="169"/>
      <c r="K20" s="169"/>
      <c r="L20" s="170"/>
      <c r="M20" s="171" t="s">
        <v>31</v>
      </c>
      <c r="N20" s="172">
        <f>SUM(N4:N19)</f>
        <v>429.0732999999999</v>
      </c>
      <c r="O20" s="1"/>
      <c r="P20" s="1"/>
      <c r="Q20" s="1"/>
      <c r="R20" s="1"/>
      <c r="S20" s="1"/>
      <c r="T20" s="1"/>
      <c r="U20" s="1"/>
    </row>
    <row r="21" spans="2:22" x14ac:dyDescent="0.25">
      <c r="B21" s="5"/>
      <c r="C21" s="5"/>
      <c r="D21" s="5"/>
      <c r="E21" s="5"/>
      <c r="F21" s="5"/>
      <c r="G21" s="5"/>
      <c r="H21" s="5"/>
      <c r="I21" s="3"/>
      <c r="J21" s="3"/>
      <c r="K21" s="3"/>
      <c r="L21" s="3"/>
      <c r="M21" s="1"/>
      <c r="N21" s="1"/>
      <c r="O21" s="1"/>
      <c r="P21" s="1"/>
      <c r="Q21" s="1"/>
      <c r="R21" s="1"/>
      <c r="S21" s="1"/>
      <c r="T21" s="1"/>
      <c r="U21" s="1"/>
    </row>
    <row r="22" spans="2:22" x14ac:dyDescent="0.25">
      <c r="B22" s="7"/>
      <c r="C22" s="48"/>
      <c r="D22" s="48"/>
      <c r="E22" s="7"/>
      <c r="F22" s="7"/>
      <c r="G22" s="7"/>
      <c r="H22" s="7"/>
      <c r="I22" s="3"/>
      <c r="J22" s="2"/>
      <c r="K22" s="3"/>
      <c r="L22" s="3"/>
      <c r="M22" s="1"/>
      <c r="N22" s="1"/>
      <c r="O22" s="1"/>
      <c r="P22" s="1"/>
      <c r="Q22" s="1"/>
      <c r="R22" s="1"/>
      <c r="S22" s="1"/>
      <c r="T22" s="1"/>
      <c r="U22" s="1"/>
    </row>
    <row r="23" spans="2:22" x14ac:dyDescent="0.25">
      <c r="B23" s="7"/>
      <c r="C23" s="56"/>
      <c r="D23" s="38"/>
      <c r="E23" s="38"/>
      <c r="F23" s="38"/>
      <c r="G23" s="38"/>
      <c r="H23" s="38"/>
      <c r="I23" s="3"/>
      <c r="J23" s="4"/>
      <c r="K23" s="3"/>
      <c r="L23" s="3"/>
      <c r="M23" s="1"/>
      <c r="N23" s="1"/>
      <c r="O23" s="1"/>
      <c r="P23" s="1"/>
      <c r="Q23" s="1"/>
      <c r="R23" s="1"/>
      <c r="S23" s="1"/>
      <c r="T23" s="1"/>
      <c r="U23" s="1"/>
    </row>
    <row r="24" spans="2:22" x14ac:dyDescent="0.25">
      <c r="B24" s="7"/>
      <c r="C24" s="56"/>
      <c r="D24" s="38"/>
      <c r="E24" s="38"/>
      <c r="F24" s="38"/>
      <c r="G24" s="38"/>
      <c r="H24" s="38"/>
      <c r="I24" s="3"/>
      <c r="J24" s="4"/>
      <c r="K24" s="3"/>
      <c r="L24" s="3"/>
      <c r="M24" s="1"/>
      <c r="N24" s="1"/>
      <c r="O24" s="1"/>
      <c r="P24" s="1"/>
      <c r="Q24" s="1"/>
      <c r="R24" s="1"/>
      <c r="S24" s="1"/>
      <c r="T24" s="1"/>
      <c r="U24" s="1"/>
    </row>
    <row r="25" spans="2:22" x14ac:dyDescent="0.25">
      <c r="B25" s="7"/>
      <c r="C25" s="39"/>
      <c r="D25" s="39"/>
      <c r="E25" s="38"/>
      <c r="F25" s="38"/>
      <c r="G25" s="38"/>
      <c r="H25" s="38"/>
      <c r="I25" s="3"/>
      <c r="J25" s="4"/>
      <c r="K25" s="3"/>
      <c r="L25" s="3"/>
      <c r="M25" s="1"/>
      <c r="N25" s="1"/>
      <c r="O25" s="1"/>
      <c r="P25" s="1"/>
      <c r="Q25" s="1"/>
      <c r="R25" s="1"/>
      <c r="S25" s="1"/>
      <c r="T25" s="1"/>
      <c r="U25" s="1"/>
    </row>
    <row r="26" spans="2:22" x14ac:dyDescent="0.25">
      <c r="B26" s="7"/>
      <c r="C26" s="56"/>
      <c r="D26" s="38"/>
      <c r="E26" s="38"/>
      <c r="F26" s="38"/>
      <c r="G26" s="38"/>
      <c r="H26" s="38"/>
      <c r="I26" s="3"/>
      <c r="J26" s="4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</row>
    <row r="27" spans="2:22" x14ac:dyDescent="0.25">
      <c r="B27" s="7"/>
      <c r="C27" s="56"/>
      <c r="D27" s="38"/>
      <c r="E27" s="38"/>
      <c r="F27" s="38"/>
      <c r="G27" s="38"/>
      <c r="H27" s="38"/>
      <c r="I27" s="3"/>
      <c r="J27" s="4"/>
      <c r="K27" s="3"/>
      <c r="L27" s="3"/>
      <c r="M27" s="1"/>
      <c r="N27" s="1"/>
      <c r="O27" s="1"/>
      <c r="P27" s="1"/>
      <c r="Q27" s="1"/>
      <c r="R27" s="1"/>
      <c r="S27" s="1"/>
      <c r="T27" s="1"/>
      <c r="U27" s="1"/>
    </row>
    <row r="28" spans="2:22" x14ac:dyDescent="0.25">
      <c r="B28" s="7"/>
      <c r="C28" s="56"/>
      <c r="D28" s="38"/>
      <c r="E28" s="38"/>
      <c r="F28" s="38"/>
      <c r="G28" s="38"/>
      <c r="H28" s="38"/>
      <c r="I28" s="3"/>
      <c r="J28" s="4"/>
      <c r="K28" s="3"/>
      <c r="L28" s="3"/>
      <c r="M28" s="1"/>
      <c r="N28" s="1"/>
      <c r="O28" s="1"/>
      <c r="P28" s="1"/>
      <c r="Q28" s="1"/>
      <c r="R28" s="1"/>
      <c r="S28" s="1"/>
      <c r="T28" s="1"/>
      <c r="U28" s="1"/>
    </row>
    <row r="29" spans="2:22" x14ac:dyDescent="0.25">
      <c r="B29" s="7"/>
      <c r="C29" s="56"/>
      <c r="D29" s="38"/>
      <c r="E29" s="38"/>
      <c r="F29" s="38"/>
      <c r="G29" s="38"/>
      <c r="H29" s="38"/>
      <c r="I29" s="3"/>
      <c r="J29" s="4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</row>
    <row r="30" spans="2:22" x14ac:dyDescent="0.25">
      <c r="B30" s="7"/>
      <c r="C30" s="56"/>
      <c r="D30" s="38"/>
      <c r="E30" s="38"/>
      <c r="F30" s="38"/>
      <c r="G30" s="38"/>
      <c r="H30" s="38"/>
      <c r="I30" s="3"/>
      <c r="J30" s="4"/>
      <c r="K30" s="3"/>
      <c r="L30" s="3"/>
      <c r="M30" s="1"/>
      <c r="N30" s="1"/>
      <c r="O30" s="1"/>
      <c r="P30" s="1"/>
      <c r="Q30" s="1"/>
      <c r="R30" s="1"/>
      <c r="S30" s="1"/>
      <c r="T30" s="1"/>
      <c r="U30" s="1"/>
    </row>
    <row r="31" spans="2:22" x14ac:dyDescent="0.25">
      <c r="B31" s="7"/>
      <c r="C31" s="56"/>
      <c r="D31" s="57"/>
      <c r="E31" s="38"/>
      <c r="F31" s="38"/>
      <c r="G31" s="38"/>
      <c r="H31" s="38"/>
      <c r="I31" s="3"/>
      <c r="J31" s="4"/>
      <c r="K31" s="3"/>
      <c r="L31" s="3"/>
      <c r="M31" s="1"/>
      <c r="N31" s="1"/>
      <c r="O31" s="1"/>
      <c r="P31" s="1"/>
      <c r="Q31" s="1"/>
      <c r="R31" s="1"/>
      <c r="S31" s="1"/>
      <c r="T31" s="1"/>
      <c r="U31" s="1"/>
    </row>
    <row r="32" spans="2:22" x14ac:dyDescent="0.25">
      <c r="B32" s="7"/>
      <c r="C32" s="39"/>
      <c r="D32" s="39"/>
      <c r="E32" s="38"/>
      <c r="F32" s="38"/>
      <c r="G32" s="38"/>
      <c r="H32" s="38"/>
      <c r="I32" s="3"/>
      <c r="J32" s="4"/>
      <c r="K32" s="3"/>
      <c r="L32" s="3"/>
      <c r="M32" s="1"/>
      <c r="N32" s="1"/>
      <c r="O32" s="1"/>
      <c r="P32" s="1"/>
      <c r="Q32" s="1"/>
      <c r="R32" s="1"/>
      <c r="S32" s="1"/>
      <c r="T32" s="1"/>
      <c r="U32" s="1"/>
    </row>
    <row r="33" spans="2:25" x14ac:dyDescent="0.25">
      <c r="B33" s="2"/>
      <c r="D33" s="1"/>
      <c r="E33" s="1"/>
      <c r="G33" s="7"/>
      <c r="H33" s="5"/>
      <c r="I33" s="3"/>
      <c r="J33" s="4"/>
      <c r="K33" s="3"/>
      <c r="L33" s="3"/>
      <c r="M33" s="1"/>
      <c r="N33" s="1"/>
      <c r="O33" s="1"/>
      <c r="P33" s="1"/>
      <c r="Q33" s="1"/>
      <c r="R33" s="1"/>
      <c r="S33" s="1"/>
      <c r="T33" s="1"/>
      <c r="U33" s="1"/>
    </row>
    <row r="34" spans="2:25" ht="15.75" thickBot="1" x14ac:dyDescent="0.3">
      <c r="B34" s="1"/>
      <c r="C34" s="1"/>
      <c r="D34" s="1"/>
      <c r="E34" s="1"/>
      <c r="F34" s="1"/>
      <c r="G34" s="1"/>
      <c r="H34" s="3"/>
      <c r="I34" s="3"/>
      <c r="J34" s="4"/>
      <c r="K34" s="3"/>
      <c r="L34" s="3"/>
      <c r="M34" s="1"/>
      <c r="N34" s="1"/>
      <c r="O34" s="7"/>
      <c r="P34" s="1"/>
      <c r="Q34" s="1"/>
      <c r="R34" s="1"/>
      <c r="S34" s="1"/>
      <c r="T34" s="1"/>
      <c r="U34" s="1"/>
    </row>
    <row r="35" spans="2:25" ht="15.75" thickBot="1" x14ac:dyDescent="0.3">
      <c r="B35" s="3"/>
      <c r="C35" s="3"/>
      <c r="D35" s="3"/>
      <c r="E35" s="3"/>
      <c r="F35" s="3"/>
      <c r="G35" s="1"/>
      <c r="H35" s="3"/>
      <c r="I35" s="3"/>
      <c r="J35" s="4"/>
      <c r="K35" s="184" t="s">
        <v>110</v>
      </c>
      <c r="L35" s="185"/>
      <c r="M35" s="185"/>
      <c r="N35" s="185"/>
      <c r="O35" s="186"/>
      <c r="P35" s="1"/>
      <c r="Q35" s="1"/>
      <c r="R35" s="1"/>
      <c r="S35" s="1"/>
      <c r="T35" s="1"/>
      <c r="U35" s="1"/>
    </row>
    <row r="36" spans="2:25" ht="15.75" thickBot="1" x14ac:dyDescent="0.3">
      <c r="B36" s="184" t="s">
        <v>29</v>
      </c>
      <c r="C36" s="185"/>
      <c r="D36" s="185"/>
      <c r="E36" s="185"/>
      <c r="F36" s="186"/>
      <c r="G36" s="1"/>
      <c r="H36" s="3"/>
      <c r="I36" s="3"/>
      <c r="J36" s="4"/>
      <c r="K36" s="42" t="s">
        <v>8</v>
      </c>
      <c r="L36" s="43" t="s">
        <v>0</v>
      </c>
      <c r="M36" s="43" t="s">
        <v>1</v>
      </c>
      <c r="N36" s="43" t="s">
        <v>4</v>
      </c>
      <c r="O36" s="44" t="s">
        <v>30</v>
      </c>
      <c r="P36" s="1"/>
      <c r="Q36" s="1"/>
      <c r="R36" s="1"/>
      <c r="S36" s="1"/>
      <c r="T36" s="1"/>
      <c r="U36" s="1"/>
    </row>
    <row r="37" spans="2:25" ht="15.75" thickBot="1" x14ac:dyDescent="0.3">
      <c r="B37" s="42" t="s">
        <v>8</v>
      </c>
      <c r="C37" s="43" t="s">
        <v>26</v>
      </c>
      <c r="D37" s="43" t="s">
        <v>30</v>
      </c>
      <c r="E37" s="218" t="s">
        <v>31</v>
      </c>
      <c r="F37" s="219"/>
      <c r="G37" s="1"/>
      <c r="H37" s="1"/>
      <c r="I37" s="1"/>
      <c r="K37" s="51" t="s">
        <v>111</v>
      </c>
      <c r="L37" s="52" t="s">
        <v>112</v>
      </c>
      <c r="M37" s="32">
        <f>2.22+0.98+0.8</f>
        <v>4</v>
      </c>
      <c r="N37" s="32">
        <v>2.98</v>
      </c>
      <c r="O37" s="60">
        <f>M37*N37</f>
        <v>11.92</v>
      </c>
      <c r="P37" s="5"/>
      <c r="Q37" s="5"/>
      <c r="R37" s="1"/>
      <c r="S37" s="5"/>
      <c r="T37" s="5"/>
      <c r="U37" s="5"/>
      <c r="V37" s="5"/>
      <c r="W37" s="5"/>
      <c r="X37" s="5"/>
      <c r="Y37" s="1"/>
    </row>
    <row r="38" spans="2:25" ht="15.75" thickBot="1" x14ac:dyDescent="0.3">
      <c r="B38" s="11" t="s">
        <v>13</v>
      </c>
      <c r="C38" s="20" t="s">
        <v>9</v>
      </c>
      <c r="D38" s="58">
        <v>2.5499999999999998</v>
      </c>
      <c r="E38" s="188">
        <f>D38</f>
        <v>2.5499999999999998</v>
      </c>
      <c r="F38" s="189"/>
      <c r="G38" s="1"/>
      <c r="H38" s="1"/>
      <c r="I38" s="1"/>
      <c r="J38" s="5"/>
      <c r="K38" s="5"/>
      <c r="L38" s="5"/>
      <c r="M38" s="5"/>
      <c r="N38" s="5"/>
      <c r="O38" s="7"/>
      <c r="P38" s="7"/>
      <c r="Q38" s="1"/>
      <c r="R38" s="1"/>
      <c r="S38" s="7"/>
      <c r="T38" s="7"/>
      <c r="U38" s="7"/>
      <c r="V38" s="7"/>
      <c r="W38" s="7"/>
      <c r="X38" s="7"/>
      <c r="Y38" s="1"/>
    </row>
    <row r="39" spans="2:25" ht="15.75" thickBot="1" x14ac:dyDescent="0.3">
      <c r="B39" s="13" t="s">
        <v>14</v>
      </c>
      <c r="C39" s="9" t="s">
        <v>9</v>
      </c>
      <c r="D39" s="25">
        <v>23.47</v>
      </c>
      <c r="E39" s="188">
        <f t="shared" ref="E39:E46" si="4">D39</f>
        <v>23.47</v>
      </c>
      <c r="F39" s="189"/>
      <c r="G39" s="1"/>
      <c r="H39" s="1"/>
      <c r="I39" s="1"/>
      <c r="J39" s="5"/>
      <c r="K39" s="184" t="s">
        <v>103</v>
      </c>
      <c r="L39" s="185"/>
      <c r="M39" s="185"/>
      <c r="N39" s="185"/>
      <c r="O39" s="185"/>
      <c r="P39" s="186"/>
      <c r="Q39" s="1"/>
      <c r="R39" s="1"/>
      <c r="S39" s="7"/>
      <c r="T39" s="6"/>
      <c r="U39" s="26"/>
      <c r="V39" s="26"/>
      <c r="W39" s="27"/>
      <c r="X39" s="6"/>
      <c r="Y39" s="1"/>
    </row>
    <row r="40" spans="2:25" ht="15.75" thickBot="1" x14ac:dyDescent="0.3">
      <c r="B40" s="13" t="s">
        <v>15</v>
      </c>
      <c r="C40" s="9" t="s">
        <v>9</v>
      </c>
      <c r="D40" s="25">
        <v>5.72</v>
      </c>
      <c r="E40" s="188">
        <f t="shared" si="4"/>
        <v>5.72</v>
      </c>
      <c r="F40" s="189"/>
      <c r="G40" s="1"/>
      <c r="H40" s="3"/>
      <c r="I40" s="3"/>
      <c r="J40" s="5"/>
      <c r="K40" s="51" t="s">
        <v>93</v>
      </c>
      <c r="L40" s="52" t="s">
        <v>26</v>
      </c>
      <c r="M40" s="52" t="s">
        <v>57</v>
      </c>
      <c r="N40" s="52" t="s">
        <v>102</v>
      </c>
      <c r="O40" s="52" t="s">
        <v>41</v>
      </c>
      <c r="P40" s="53" t="s">
        <v>105</v>
      </c>
      <c r="Q40" s="1"/>
      <c r="R40" s="1"/>
      <c r="S40" s="7"/>
      <c r="T40" s="6"/>
      <c r="U40" s="28"/>
      <c r="V40" s="28"/>
      <c r="W40" s="27"/>
      <c r="X40" s="6"/>
      <c r="Y40" s="1"/>
    </row>
    <row r="41" spans="2:25" ht="15.75" thickBot="1" x14ac:dyDescent="0.3">
      <c r="B41" s="13" t="s">
        <v>16</v>
      </c>
      <c r="C41" s="9" t="s">
        <v>9</v>
      </c>
      <c r="D41" s="25">
        <v>11.24</v>
      </c>
      <c r="E41" s="188">
        <f t="shared" si="4"/>
        <v>11.24</v>
      </c>
      <c r="F41" s="189"/>
      <c r="G41" s="1"/>
      <c r="H41" s="3"/>
      <c r="I41" s="3"/>
      <c r="J41" s="5"/>
      <c r="K41" s="11" t="s">
        <v>68</v>
      </c>
      <c r="L41" s="58" t="s">
        <v>59</v>
      </c>
      <c r="M41" s="95">
        <v>0.8</v>
      </c>
      <c r="N41" s="95">
        <v>0.15</v>
      </c>
      <c r="O41" s="66">
        <v>1</v>
      </c>
      <c r="P41" s="77">
        <f t="shared" ref="P41:P47" si="5">M41*O41</f>
        <v>0.8</v>
      </c>
      <c r="Q41" s="1"/>
      <c r="R41" s="1"/>
      <c r="S41" s="7"/>
      <c r="T41" s="6"/>
      <c r="U41" s="28"/>
      <c r="V41" s="28"/>
      <c r="W41" s="27"/>
      <c r="X41" s="6"/>
      <c r="Y41" s="1"/>
    </row>
    <row r="42" spans="2:25" ht="15.75" thickBot="1" x14ac:dyDescent="0.3">
      <c r="B42" s="13" t="s">
        <v>17</v>
      </c>
      <c r="C42" s="9" t="s">
        <v>9</v>
      </c>
      <c r="D42" s="25">
        <v>32.6</v>
      </c>
      <c r="E42" s="188">
        <f t="shared" si="4"/>
        <v>32.6</v>
      </c>
      <c r="F42" s="189"/>
      <c r="G42" s="1"/>
      <c r="H42" s="3"/>
      <c r="I42" s="3"/>
      <c r="J42" s="5"/>
      <c r="K42" s="13" t="s">
        <v>69</v>
      </c>
      <c r="L42" s="25" t="s">
        <v>59</v>
      </c>
      <c r="M42" s="96">
        <v>0.9</v>
      </c>
      <c r="N42" s="96">
        <v>0.15</v>
      </c>
      <c r="O42" s="97">
        <v>2</v>
      </c>
      <c r="P42" s="77">
        <f t="shared" si="5"/>
        <v>1.8</v>
      </c>
      <c r="Q42" s="1"/>
      <c r="R42" s="1"/>
      <c r="S42" s="7"/>
      <c r="T42" s="6"/>
      <c r="U42" s="28"/>
      <c r="V42" s="28"/>
      <c r="W42" s="27"/>
      <c r="X42" s="6"/>
      <c r="Y42" s="1"/>
    </row>
    <row r="43" spans="2:25" ht="15.75" thickBot="1" x14ac:dyDescent="0.3">
      <c r="B43" s="13" t="s">
        <v>18</v>
      </c>
      <c r="C43" s="9" t="s">
        <v>9</v>
      </c>
      <c r="D43" s="25">
        <v>29.53</v>
      </c>
      <c r="E43" s="188">
        <f t="shared" si="4"/>
        <v>29.53</v>
      </c>
      <c r="F43" s="189"/>
      <c r="G43" s="1"/>
      <c r="H43" s="3"/>
      <c r="I43" s="3"/>
      <c r="J43" s="5"/>
      <c r="K43" s="13" t="s">
        <v>70</v>
      </c>
      <c r="L43" s="25" t="s">
        <v>59</v>
      </c>
      <c r="M43" s="96">
        <v>0.9</v>
      </c>
      <c r="N43" s="96">
        <v>0.25</v>
      </c>
      <c r="O43" s="97">
        <v>1</v>
      </c>
      <c r="P43" s="77">
        <f t="shared" si="5"/>
        <v>0.9</v>
      </c>
      <c r="Q43" s="1"/>
      <c r="R43" s="1"/>
      <c r="S43" s="7"/>
      <c r="T43" s="6"/>
      <c r="U43" s="28"/>
      <c r="V43" s="28"/>
      <c r="W43" s="27"/>
      <c r="X43" s="6"/>
      <c r="Y43" s="1"/>
    </row>
    <row r="44" spans="2:25" ht="15.75" thickBot="1" x14ac:dyDescent="0.3">
      <c r="B44" s="13" t="s">
        <v>19</v>
      </c>
      <c r="C44" s="9" t="s">
        <v>9</v>
      </c>
      <c r="D44" s="25">
        <v>10.25</v>
      </c>
      <c r="E44" s="188">
        <f t="shared" si="4"/>
        <v>10.25</v>
      </c>
      <c r="F44" s="189"/>
      <c r="G44" s="1"/>
      <c r="H44" s="3"/>
      <c r="I44" s="3"/>
      <c r="J44" s="5"/>
      <c r="K44" s="13" t="s">
        <v>71</v>
      </c>
      <c r="L44" s="25" t="s">
        <v>59</v>
      </c>
      <c r="M44" s="96">
        <v>0.9</v>
      </c>
      <c r="N44" s="96">
        <f>(0.15+0.25)/2</f>
        <v>0.2</v>
      </c>
      <c r="O44" s="97">
        <v>2</v>
      </c>
      <c r="P44" s="77">
        <f t="shared" si="5"/>
        <v>1.8</v>
      </c>
      <c r="Q44" s="1"/>
      <c r="R44" s="1"/>
      <c r="S44" s="7"/>
      <c r="T44" s="6"/>
      <c r="U44" s="28"/>
      <c r="V44" s="28"/>
      <c r="W44" s="27"/>
      <c r="X44" s="6"/>
      <c r="Y44" s="1"/>
    </row>
    <row r="45" spans="2:25" ht="15.75" thickBot="1" x14ac:dyDescent="0.3">
      <c r="B45" s="13" t="s">
        <v>20</v>
      </c>
      <c r="C45" s="9" t="s">
        <v>9</v>
      </c>
      <c r="D45" s="25">
        <v>14</v>
      </c>
      <c r="E45" s="188">
        <f t="shared" si="4"/>
        <v>14</v>
      </c>
      <c r="F45" s="189"/>
      <c r="G45" s="1"/>
      <c r="H45" s="3"/>
      <c r="I45" s="3"/>
      <c r="J45" s="5"/>
      <c r="K45" s="13" t="s">
        <v>72</v>
      </c>
      <c r="L45" s="25" t="s">
        <v>59</v>
      </c>
      <c r="M45" s="96">
        <v>1.1000000000000001</v>
      </c>
      <c r="N45" s="96">
        <v>0.25</v>
      </c>
      <c r="O45" s="97">
        <v>1</v>
      </c>
      <c r="P45" s="77">
        <f t="shared" si="5"/>
        <v>1.1000000000000001</v>
      </c>
      <c r="Q45" s="1"/>
      <c r="R45" s="1"/>
      <c r="S45" s="7"/>
      <c r="T45" s="6"/>
      <c r="U45" s="28"/>
      <c r="V45" s="28"/>
      <c r="W45" s="27"/>
      <c r="X45" s="6"/>
      <c r="Y45" s="1"/>
    </row>
    <row r="46" spans="2:25" ht="15.75" thickBot="1" x14ac:dyDescent="0.3">
      <c r="B46" s="14" t="s">
        <v>21</v>
      </c>
      <c r="C46" s="47" t="s">
        <v>9</v>
      </c>
      <c r="D46" s="98">
        <v>16.350000000000001</v>
      </c>
      <c r="E46" s="188">
        <f t="shared" si="4"/>
        <v>16.350000000000001</v>
      </c>
      <c r="F46" s="189"/>
      <c r="G46" s="1"/>
      <c r="H46" s="3"/>
      <c r="I46" s="3"/>
      <c r="J46" s="5"/>
      <c r="K46" s="13" t="s">
        <v>94</v>
      </c>
      <c r="L46" s="25" t="s">
        <v>59</v>
      </c>
      <c r="M46" s="96">
        <v>1.1000000000000001</v>
      </c>
      <c r="N46" s="96">
        <v>0.25</v>
      </c>
      <c r="O46" s="97">
        <v>1</v>
      </c>
      <c r="P46" s="77">
        <f t="shared" si="5"/>
        <v>1.1000000000000001</v>
      </c>
      <c r="Q46" s="1"/>
      <c r="R46" s="1"/>
      <c r="S46" s="7"/>
      <c r="T46" s="6"/>
      <c r="U46" s="6"/>
      <c r="V46" s="6"/>
      <c r="W46" s="6"/>
      <c r="X46" s="6"/>
      <c r="Y46" s="1"/>
    </row>
    <row r="47" spans="2:25" ht="15.75" thickBot="1" x14ac:dyDescent="0.3">
      <c r="E47" s="68" t="s">
        <v>31</v>
      </c>
      <c r="F47" s="80">
        <f>SUM(E38:F46)</f>
        <v>145.71</v>
      </c>
      <c r="I47" s="3"/>
      <c r="J47" s="5"/>
      <c r="K47" s="13" t="s">
        <v>95</v>
      </c>
      <c r="L47" s="25" t="s">
        <v>59</v>
      </c>
      <c r="M47" s="96">
        <v>1</v>
      </c>
      <c r="N47" s="96">
        <v>0.25</v>
      </c>
      <c r="O47" s="97">
        <v>1</v>
      </c>
      <c r="P47" s="77">
        <f t="shared" si="5"/>
        <v>1</v>
      </c>
      <c r="Q47" s="1"/>
      <c r="R47" s="1"/>
      <c r="S47" s="7"/>
      <c r="T47" s="6"/>
      <c r="U47" s="6"/>
      <c r="V47" s="6"/>
      <c r="W47" s="6"/>
      <c r="X47" s="6"/>
      <c r="Y47" s="1"/>
    </row>
    <row r="48" spans="2:25" ht="15.75" thickBot="1" x14ac:dyDescent="0.3">
      <c r="I48" s="3"/>
      <c r="J48" s="5"/>
      <c r="K48" s="13"/>
      <c r="L48" s="67"/>
      <c r="M48" s="25"/>
      <c r="N48" s="25"/>
      <c r="O48" s="25"/>
      <c r="P48" s="99"/>
      <c r="Q48" s="1"/>
      <c r="R48" s="1"/>
      <c r="S48" s="7"/>
      <c r="T48" s="8"/>
      <c r="U48" s="8"/>
      <c r="V48" s="5"/>
      <c r="W48" s="7"/>
      <c r="X48" s="5"/>
      <c r="Y48" s="6"/>
    </row>
    <row r="49" spans="2:25" ht="15.75" thickBot="1" x14ac:dyDescent="0.3">
      <c r="B49" s="51" t="s">
        <v>22</v>
      </c>
      <c r="C49" s="52" t="s">
        <v>44</v>
      </c>
      <c r="D49" s="100">
        <v>18.38</v>
      </c>
      <c r="E49" s="210" t="s">
        <v>150</v>
      </c>
      <c r="F49" s="210"/>
      <c r="G49" s="101">
        <v>551.95000000000005</v>
      </c>
      <c r="H49" s="92" t="s">
        <v>151</v>
      </c>
      <c r="I49" s="3"/>
      <c r="K49" s="13"/>
      <c r="L49" s="25"/>
      <c r="M49" s="25"/>
      <c r="N49" s="102"/>
      <c r="O49" s="25"/>
      <c r="P49" s="99"/>
      <c r="Q49" s="6"/>
      <c r="R49" s="1"/>
      <c r="T49" s="1"/>
      <c r="U49" s="1"/>
      <c r="V49" s="5"/>
      <c r="W49" s="7"/>
      <c r="X49" s="5"/>
      <c r="Y49" s="6"/>
    </row>
    <row r="50" spans="2:25" ht="15.75" thickBot="1" x14ac:dyDescent="0.3">
      <c r="B50" s="1"/>
      <c r="C50" s="1"/>
      <c r="D50" s="1"/>
      <c r="G50" s="1"/>
      <c r="H50" s="3"/>
      <c r="I50" s="3"/>
      <c r="J50" s="1"/>
      <c r="K50" s="203"/>
      <c r="L50" s="204"/>
      <c r="M50" s="205"/>
      <c r="N50" s="184" t="s">
        <v>107</v>
      </c>
      <c r="O50" s="202"/>
      <c r="P50" s="85">
        <f>SUM(P41:P48)</f>
        <v>8.5</v>
      </c>
      <c r="Q50" s="6"/>
      <c r="R50" s="1"/>
      <c r="T50" s="1"/>
      <c r="U50" s="1"/>
      <c r="V50" s="1"/>
      <c r="W50" s="1"/>
      <c r="X50" s="1"/>
      <c r="Y50" s="1"/>
    </row>
    <row r="51" spans="2:25" ht="15.75" thickBot="1" x14ac:dyDescent="0.3">
      <c r="L51" s="1"/>
      <c r="M51" s="1"/>
      <c r="N51" s="5"/>
      <c r="O51" s="1"/>
      <c r="P51" s="1"/>
      <c r="Q51" s="1"/>
      <c r="R51" s="1"/>
      <c r="T51" s="1"/>
      <c r="U51" s="1"/>
      <c r="V51" s="1"/>
      <c r="W51" s="1"/>
      <c r="X51" s="1"/>
      <c r="Y51" s="1"/>
    </row>
    <row r="52" spans="2:25" ht="15.75" thickBot="1" x14ac:dyDescent="0.3">
      <c r="B52" s="184" t="s">
        <v>45</v>
      </c>
      <c r="C52" s="185"/>
      <c r="D52" s="185"/>
      <c r="E52" s="185"/>
      <c r="F52" s="185"/>
      <c r="G52" s="185"/>
      <c r="H52" s="186"/>
      <c r="J52" s="5"/>
      <c r="L52" s="1"/>
      <c r="M52" s="1"/>
      <c r="N52" s="1"/>
      <c r="O52" s="1"/>
      <c r="P52" s="1"/>
      <c r="Q52" s="1"/>
      <c r="R52" s="1"/>
      <c r="T52" s="1"/>
      <c r="U52" s="1"/>
      <c r="V52" s="1"/>
      <c r="W52" s="1"/>
      <c r="X52" s="1"/>
      <c r="Y52" s="1"/>
    </row>
    <row r="53" spans="2:25" ht="15.75" thickBot="1" x14ac:dyDescent="0.3">
      <c r="B53" s="42" t="s">
        <v>8</v>
      </c>
      <c r="C53" s="43" t="s">
        <v>26</v>
      </c>
      <c r="D53" s="43" t="s">
        <v>30</v>
      </c>
      <c r="E53" s="208" t="s">
        <v>31</v>
      </c>
      <c r="F53" s="209"/>
      <c r="G53" s="208" t="s">
        <v>173</v>
      </c>
      <c r="H53" s="209"/>
      <c r="I53" s="1"/>
      <c r="J53" s="5"/>
      <c r="L53" s="1"/>
      <c r="M53" s="1"/>
      <c r="N53" s="1"/>
      <c r="O53" s="1"/>
      <c r="P53" s="1"/>
      <c r="Q53" s="1"/>
      <c r="R53" s="1"/>
      <c r="S53" s="5"/>
      <c r="T53" s="5"/>
      <c r="U53" s="5"/>
      <c r="V53" s="5"/>
      <c r="W53" s="5"/>
      <c r="X53" s="5"/>
      <c r="Y53" s="5"/>
    </row>
    <row r="54" spans="2:25" ht="15.75" thickBot="1" x14ac:dyDescent="0.3">
      <c r="B54" s="11" t="s">
        <v>13</v>
      </c>
      <c r="C54" s="20" t="s">
        <v>46</v>
      </c>
      <c r="D54" s="58">
        <v>2.5499999999999998</v>
      </c>
      <c r="E54" s="237">
        <f>D54</f>
        <v>2.5499999999999998</v>
      </c>
      <c r="F54" s="238"/>
      <c r="G54" s="206">
        <v>0</v>
      </c>
      <c r="H54" s="207"/>
      <c r="J54" s="5"/>
      <c r="L54" s="1"/>
      <c r="M54" s="1"/>
      <c r="N54" s="1"/>
      <c r="R54" s="1"/>
      <c r="S54" s="7"/>
      <c r="T54" s="7"/>
      <c r="U54" s="7"/>
      <c r="V54" s="7"/>
      <c r="W54" s="7"/>
      <c r="X54" s="7"/>
      <c r="Y54" s="7"/>
    </row>
    <row r="55" spans="2:25" ht="15.75" thickBot="1" x14ac:dyDescent="0.3">
      <c r="B55" s="13" t="s">
        <v>14</v>
      </c>
      <c r="C55" s="9" t="s">
        <v>46</v>
      </c>
      <c r="D55" s="25">
        <v>23.47</v>
      </c>
      <c r="E55" s="235">
        <f>D55</f>
        <v>23.47</v>
      </c>
      <c r="F55" s="236"/>
      <c r="G55" s="206">
        <f>D6-G6*I6</f>
        <v>23.58</v>
      </c>
      <c r="H55" s="207"/>
      <c r="J55" s="5"/>
      <c r="K55" s="184" t="s">
        <v>104</v>
      </c>
      <c r="L55" s="185"/>
      <c r="M55" s="185"/>
      <c r="N55" s="185"/>
      <c r="O55" s="185"/>
      <c r="P55" s="185"/>
      <c r="Q55" s="186"/>
      <c r="R55" s="1"/>
      <c r="S55" s="7"/>
      <c r="T55" s="6"/>
      <c r="V55" s="28"/>
      <c r="W55" s="28"/>
      <c r="X55" s="28"/>
      <c r="Y55" s="28"/>
    </row>
    <row r="56" spans="2:25" ht="15.75" thickBot="1" x14ac:dyDescent="0.3">
      <c r="B56" s="13" t="s">
        <v>15</v>
      </c>
      <c r="C56" s="9" t="s">
        <v>46</v>
      </c>
      <c r="D56" s="25">
        <v>5.72</v>
      </c>
      <c r="E56" s="235">
        <f>D56</f>
        <v>5.72</v>
      </c>
      <c r="F56" s="236"/>
      <c r="G56" s="206">
        <f>D7-G7*I7-2.11</f>
        <v>7.0300000000000011</v>
      </c>
      <c r="H56" s="207"/>
      <c r="J56" s="5"/>
      <c r="K56" s="51" t="s">
        <v>93</v>
      </c>
      <c r="L56" s="52" t="s">
        <v>26</v>
      </c>
      <c r="M56" s="52" t="s">
        <v>98</v>
      </c>
      <c r="N56" s="52" t="s">
        <v>61</v>
      </c>
      <c r="O56" s="52" t="s">
        <v>106</v>
      </c>
      <c r="P56" s="52" t="s">
        <v>41</v>
      </c>
      <c r="Q56" s="53" t="s">
        <v>30</v>
      </c>
      <c r="S56" s="7"/>
      <c r="T56" s="6"/>
      <c r="V56" s="28"/>
      <c r="W56" s="28"/>
      <c r="X56" s="28"/>
      <c r="Y56" s="28"/>
    </row>
    <row r="57" spans="2:25" ht="15.75" thickBot="1" x14ac:dyDescent="0.3">
      <c r="B57" s="13" t="s">
        <v>16</v>
      </c>
      <c r="C57" s="9" t="s">
        <v>46</v>
      </c>
      <c r="D57" s="25">
        <v>11.24</v>
      </c>
      <c r="E57" s="235">
        <f>D57</f>
        <v>11.24</v>
      </c>
      <c r="F57" s="236"/>
      <c r="G57" s="206">
        <f>D8-G8*I8</f>
        <v>12.819999999999999</v>
      </c>
      <c r="H57" s="207"/>
      <c r="J57" s="5"/>
      <c r="K57" s="54" t="s">
        <v>75</v>
      </c>
      <c r="L57" s="24" t="s">
        <v>63</v>
      </c>
      <c r="M57" s="103" t="s">
        <v>99</v>
      </c>
      <c r="N57" s="104">
        <v>2</v>
      </c>
      <c r="O57" s="104">
        <v>0.15</v>
      </c>
      <c r="P57" s="104">
        <v>1</v>
      </c>
      <c r="Q57" s="105">
        <f>N57*P57</f>
        <v>2</v>
      </c>
      <c r="R57" s="1"/>
      <c r="S57" s="7"/>
      <c r="T57" s="6"/>
      <c r="V57" s="28"/>
      <c r="W57" s="28"/>
      <c r="X57" s="28"/>
      <c r="Y57" s="28"/>
    </row>
    <row r="58" spans="2:25" ht="15.75" thickBot="1" x14ac:dyDescent="0.3">
      <c r="B58" s="13" t="s">
        <v>17</v>
      </c>
      <c r="C58" s="9" t="s">
        <v>46</v>
      </c>
      <c r="D58" s="25">
        <v>32.6</v>
      </c>
      <c r="E58" s="235">
        <f>D58</f>
        <v>32.6</v>
      </c>
      <c r="F58" s="236"/>
      <c r="G58" s="206">
        <v>0</v>
      </c>
      <c r="H58" s="207"/>
      <c r="J58" s="5"/>
      <c r="K58" s="13" t="s">
        <v>76</v>
      </c>
      <c r="L58" s="25" t="s">
        <v>63</v>
      </c>
      <c r="M58" s="82" t="s">
        <v>99</v>
      </c>
      <c r="N58" s="96">
        <v>1</v>
      </c>
      <c r="O58" s="96">
        <v>0.25</v>
      </c>
      <c r="P58" s="96">
        <v>1</v>
      </c>
      <c r="Q58" s="105">
        <f>N58*P58</f>
        <v>1</v>
      </c>
      <c r="R58" s="1"/>
      <c r="S58" s="7"/>
      <c r="T58" s="6"/>
      <c r="V58" s="28"/>
      <c r="W58" s="28"/>
      <c r="X58" s="28"/>
      <c r="Y58" s="28"/>
    </row>
    <row r="59" spans="2:25" ht="15.75" thickBot="1" x14ac:dyDescent="0.3">
      <c r="B59" s="13" t="s">
        <v>18</v>
      </c>
      <c r="C59" s="9" t="s">
        <v>46</v>
      </c>
      <c r="D59" s="25">
        <v>29.53</v>
      </c>
      <c r="E59" s="235">
        <f>29.53</f>
        <v>29.53</v>
      </c>
      <c r="F59" s="236"/>
      <c r="G59" s="206">
        <v>0</v>
      </c>
      <c r="H59" s="207"/>
      <c r="J59" s="5"/>
      <c r="K59" s="13" t="s">
        <v>77</v>
      </c>
      <c r="L59" s="25" t="s">
        <v>63</v>
      </c>
      <c r="M59" s="82" t="s">
        <v>96</v>
      </c>
      <c r="N59" s="96">
        <v>1.5</v>
      </c>
      <c r="O59" s="96">
        <f>(0.15+0.25)/2</f>
        <v>0.2</v>
      </c>
      <c r="P59" s="96">
        <v>2</v>
      </c>
      <c r="Q59" s="105">
        <f>N59*P59</f>
        <v>3</v>
      </c>
      <c r="R59" s="1"/>
      <c r="S59" s="7"/>
      <c r="T59" s="6"/>
      <c r="V59" s="28"/>
      <c r="W59" s="28"/>
      <c r="X59" s="28"/>
      <c r="Y59" s="28"/>
    </row>
    <row r="60" spans="2:25" ht="15.75" thickBot="1" x14ac:dyDescent="0.3">
      <c r="B60" s="13" t="s">
        <v>19</v>
      </c>
      <c r="C60" s="9" t="s">
        <v>46</v>
      </c>
      <c r="D60" s="25">
        <v>10.25</v>
      </c>
      <c r="E60" s="235">
        <f t="shared" ref="E60:E65" si="6">D60</f>
        <v>10.25</v>
      </c>
      <c r="F60" s="236"/>
      <c r="G60" s="206">
        <f>D13-G13*I13</f>
        <v>13.2</v>
      </c>
      <c r="H60" s="207"/>
      <c r="J60" s="5"/>
      <c r="K60" s="13" t="s">
        <v>78</v>
      </c>
      <c r="L60" s="25" t="s">
        <v>63</v>
      </c>
      <c r="M60" s="82" t="s">
        <v>99</v>
      </c>
      <c r="N60" s="96">
        <v>1.5</v>
      </c>
      <c r="O60" s="96">
        <v>0.25</v>
      </c>
      <c r="P60" s="96">
        <v>5</v>
      </c>
      <c r="Q60" s="105">
        <f>N60*P60</f>
        <v>7.5</v>
      </c>
      <c r="R60" s="1"/>
      <c r="S60" s="7"/>
      <c r="T60" s="6"/>
      <c r="U60" s="6"/>
      <c r="V60" s="6"/>
      <c r="W60" s="6"/>
      <c r="X60" s="6"/>
    </row>
    <row r="61" spans="2:25" ht="15.75" thickBot="1" x14ac:dyDescent="0.3">
      <c r="B61" s="13" t="s">
        <v>20</v>
      </c>
      <c r="C61" s="9" t="s">
        <v>46</v>
      </c>
      <c r="D61" s="25">
        <v>14</v>
      </c>
      <c r="E61" s="235">
        <f t="shared" si="6"/>
        <v>14</v>
      </c>
      <c r="F61" s="236"/>
      <c r="G61" s="206">
        <v>0</v>
      </c>
      <c r="H61" s="207"/>
      <c r="J61" s="5"/>
      <c r="K61" s="13" t="s">
        <v>79</v>
      </c>
      <c r="L61" s="25" t="s">
        <v>63</v>
      </c>
      <c r="M61" s="82" t="s">
        <v>99</v>
      </c>
      <c r="N61" s="96">
        <v>1.5</v>
      </c>
      <c r="O61" s="96">
        <v>0.25</v>
      </c>
      <c r="P61" s="96">
        <v>2</v>
      </c>
      <c r="Q61" s="105">
        <f>N61*P61</f>
        <v>3</v>
      </c>
      <c r="R61" s="1"/>
      <c r="S61" s="7"/>
      <c r="T61" s="6"/>
      <c r="U61" s="6"/>
      <c r="V61" s="6"/>
      <c r="W61" s="6"/>
      <c r="X61" s="6"/>
    </row>
    <row r="62" spans="2:25" ht="15.75" thickBot="1" x14ac:dyDescent="0.3">
      <c r="B62" s="106" t="s">
        <v>21</v>
      </c>
      <c r="C62" s="107" t="s">
        <v>46</v>
      </c>
      <c r="D62" s="102">
        <v>16.350000000000001</v>
      </c>
      <c r="E62" s="232">
        <f t="shared" si="6"/>
        <v>16.350000000000001</v>
      </c>
      <c r="F62" s="233"/>
      <c r="G62" s="206">
        <v>0</v>
      </c>
      <c r="H62" s="207"/>
      <c r="J62" s="5"/>
      <c r="K62" s="13"/>
      <c r="L62" s="25"/>
      <c r="M62" s="25"/>
      <c r="N62" s="25"/>
      <c r="O62" s="25"/>
      <c r="P62" s="25"/>
      <c r="Q62" s="108"/>
      <c r="R62" s="1"/>
      <c r="S62" s="7"/>
      <c r="T62" s="6"/>
      <c r="U62" s="6"/>
      <c r="V62" s="6"/>
      <c r="W62" s="6"/>
      <c r="X62" s="6"/>
    </row>
    <row r="63" spans="2:25" ht="15.75" thickBot="1" x14ac:dyDescent="0.3">
      <c r="B63" s="13" t="s">
        <v>22</v>
      </c>
      <c r="C63" s="107" t="s">
        <v>46</v>
      </c>
      <c r="D63" s="25">
        <f>12.53</f>
        <v>12.53</v>
      </c>
      <c r="E63" s="234">
        <f t="shared" si="6"/>
        <v>12.53</v>
      </c>
      <c r="F63" s="235"/>
      <c r="G63" s="206">
        <v>0</v>
      </c>
      <c r="H63" s="207"/>
      <c r="K63" s="13"/>
      <c r="L63" s="25"/>
      <c r="M63" s="25"/>
      <c r="N63" s="25"/>
      <c r="O63" s="25"/>
      <c r="P63" s="25"/>
      <c r="Q63" s="108"/>
      <c r="R63" s="1"/>
      <c r="S63" s="7"/>
      <c r="T63" s="6"/>
      <c r="U63" s="6"/>
      <c r="V63" s="6"/>
      <c r="W63" s="6"/>
      <c r="X63" s="6"/>
    </row>
    <row r="64" spans="2:25" ht="15.75" thickBot="1" x14ac:dyDescent="0.3">
      <c r="B64" s="13" t="s">
        <v>22</v>
      </c>
      <c r="C64" s="9" t="s">
        <v>47</v>
      </c>
      <c r="D64" s="25">
        <f>20.04+20.04</f>
        <v>40.08</v>
      </c>
      <c r="E64" s="234">
        <f t="shared" si="6"/>
        <v>40.08</v>
      </c>
      <c r="F64" s="235"/>
      <c r="G64" s="206">
        <v>0</v>
      </c>
      <c r="H64" s="207"/>
      <c r="K64" s="13"/>
      <c r="L64" s="25"/>
      <c r="M64" s="25"/>
      <c r="N64" s="25"/>
      <c r="O64" s="25"/>
      <c r="P64" s="25"/>
      <c r="Q64" s="108"/>
      <c r="S64" s="7"/>
      <c r="T64" s="8"/>
      <c r="U64" s="8"/>
      <c r="V64" s="8"/>
      <c r="W64" s="7"/>
      <c r="X64" s="29"/>
      <c r="Y64" s="30"/>
    </row>
    <row r="65" spans="2:35" ht="15.75" thickBot="1" x14ac:dyDescent="0.3">
      <c r="B65" s="89" t="s">
        <v>50</v>
      </c>
      <c r="C65" s="14" t="s">
        <v>51</v>
      </c>
      <c r="D65" s="98">
        <f>0.9*2.1*2</f>
        <v>3.7800000000000002</v>
      </c>
      <c r="E65" s="213">
        <f t="shared" si="6"/>
        <v>3.7800000000000002</v>
      </c>
      <c r="F65" s="214"/>
      <c r="G65" s="206">
        <v>0</v>
      </c>
      <c r="H65" s="207"/>
      <c r="K65" s="106"/>
      <c r="L65" s="102"/>
      <c r="M65" s="102"/>
      <c r="N65" s="102"/>
      <c r="O65" s="102"/>
      <c r="P65" s="102"/>
      <c r="Q65" s="109"/>
      <c r="S65" s="31"/>
      <c r="W65" s="7"/>
      <c r="X65" s="29"/>
      <c r="Y65" s="30"/>
    </row>
    <row r="66" spans="2:35" ht="15.75" thickBot="1" x14ac:dyDescent="0.3">
      <c r="E66" s="68" t="s">
        <v>31</v>
      </c>
      <c r="F66" s="80">
        <f>SUM(E54:F63)</f>
        <v>158.24</v>
      </c>
      <c r="G66" s="239">
        <f>SUM(G54:H65)</f>
        <v>56.629999999999995</v>
      </c>
      <c r="H66" s="240"/>
      <c r="K66" s="184" t="s">
        <v>107</v>
      </c>
      <c r="L66" s="185"/>
      <c r="M66" s="185"/>
      <c r="N66" s="185"/>
      <c r="O66" s="186"/>
      <c r="P66" s="198">
        <f>SUM(Q57:Q61)</f>
        <v>16.5</v>
      </c>
      <c r="Q66" s="199"/>
    </row>
    <row r="67" spans="2:35" ht="15.75" thickBot="1" x14ac:dyDescent="0.3">
      <c r="E67" s="7"/>
      <c r="F67" s="5"/>
      <c r="K67" s="31"/>
    </row>
    <row r="68" spans="2:35" ht="15.75" thickBot="1" x14ac:dyDescent="0.3">
      <c r="B68" s="184" t="s">
        <v>92</v>
      </c>
      <c r="C68" s="185"/>
      <c r="D68" s="185"/>
      <c r="E68" s="185"/>
      <c r="F68" s="186"/>
    </row>
    <row r="69" spans="2:35" ht="15.75" thickBot="1" x14ac:dyDescent="0.3">
      <c r="B69" s="62" t="s">
        <v>8</v>
      </c>
      <c r="C69" s="63" t="s">
        <v>26</v>
      </c>
      <c r="D69" s="63" t="s">
        <v>30</v>
      </c>
      <c r="E69" s="218" t="s">
        <v>31</v>
      </c>
      <c r="F69" s="219"/>
    </row>
    <row r="70" spans="2:35" ht="15.75" thickBot="1" x14ac:dyDescent="0.3">
      <c r="B70" s="14" t="s">
        <v>22</v>
      </c>
      <c r="C70" s="47" t="s">
        <v>101</v>
      </c>
      <c r="D70" s="100">
        <f>E64</f>
        <v>40.08</v>
      </c>
      <c r="E70" s="188">
        <f>D70+(D21*0.1)</f>
        <v>40.08</v>
      </c>
      <c r="F70" s="189"/>
    </row>
    <row r="71" spans="2:35" ht="15.75" thickBot="1" x14ac:dyDescent="0.3">
      <c r="B71" s="7"/>
      <c r="C71" s="7"/>
      <c r="D71" s="6"/>
      <c r="E71" s="68" t="s">
        <v>31</v>
      </c>
      <c r="F71" s="80">
        <f>SUM(E70)</f>
        <v>40.08</v>
      </c>
    </row>
    <row r="72" spans="2:35" ht="15.75" thickBot="1" x14ac:dyDescent="0.3">
      <c r="B72" s="7"/>
      <c r="C72" s="7"/>
      <c r="D72" s="6"/>
      <c r="E72" s="8"/>
      <c r="F72" s="8"/>
    </row>
    <row r="73" spans="2:35" ht="15.75" thickBot="1" x14ac:dyDescent="0.3">
      <c r="B73" s="110"/>
      <c r="C73" s="179" t="s">
        <v>48</v>
      </c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  <c r="T73" s="180"/>
      <c r="U73" s="180"/>
      <c r="V73" s="180"/>
      <c r="W73" s="180"/>
      <c r="X73" s="180"/>
      <c r="Y73" s="180"/>
      <c r="Z73" s="180"/>
      <c r="AA73" s="180"/>
      <c r="AB73" s="180"/>
      <c r="AC73" s="180"/>
      <c r="AD73" s="180"/>
      <c r="AE73" s="180"/>
      <c r="AF73" s="180"/>
      <c r="AG73" s="180"/>
      <c r="AH73" s="180"/>
      <c r="AI73" s="181"/>
    </row>
    <row r="74" spans="2:35" ht="15.75" thickBot="1" x14ac:dyDescent="0.3">
      <c r="C74" s="111" t="s">
        <v>33</v>
      </c>
      <c r="D74" s="244" t="s">
        <v>34</v>
      </c>
      <c r="E74" s="223"/>
      <c r="F74" s="220" t="s">
        <v>152</v>
      </c>
      <c r="G74" s="221"/>
      <c r="H74" s="224" t="s">
        <v>90</v>
      </c>
      <c r="I74" s="221"/>
      <c r="J74" s="224" t="s">
        <v>91</v>
      </c>
      <c r="K74" s="221"/>
      <c r="L74" s="222" t="s">
        <v>24</v>
      </c>
      <c r="M74" s="223"/>
      <c r="N74" s="242" t="s">
        <v>49</v>
      </c>
      <c r="O74" s="221"/>
      <c r="P74" s="242" t="s">
        <v>35</v>
      </c>
      <c r="Q74" s="221"/>
      <c r="R74" s="179" t="s">
        <v>86</v>
      </c>
      <c r="S74" s="181"/>
      <c r="T74" s="242" t="s">
        <v>149</v>
      </c>
      <c r="U74" s="221"/>
      <c r="V74" s="242" t="s">
        <v>88</v>
      </c>
      <c r="W74" s="221"/>
      <c r="X74" s="246" t="s">
        <v>113</v>
      </c>
      <c r="Y74" s="247"/>
      <c r="Z74" s="246" t="s">
        <v>100</v>
      </c>
      <c r="AA74" s="247"/>
      <c r="AB74" s="246" t="s">
        <v>108</v>
      </c>
      <c r="AC74" s="247"/>
      <c r="AD74" s="246" t="s">
        <v>110</v>
      </c>
      <c r="AE74" s="247"/>
      <c r="AF74" s="246" t="s">
        <v>174</v>
      </c>
      <c r="AG74" s="247"/>
      <c r="AH74" s="246" t="s">
        <v>132</v>
      </c>
      <c r="AI74" s="247"/>
    </row>
    <row r="75" spans="2:35" ht="15.75" thickBot="1" x14ac:dyDescent="0.3">
      <c r="C75" s="112">
        <f>R6</f>
        <v>43.665599999999998</v>
      </c>
      <c r="D75" s="217">
        <f>C75</f>
        <v>43.665599999999998</v>
      </c>
      <c r="E75" s="212"/>
      <c r="F75" s="245">
        <f>E64</f>
        <v>40.08</v>
      </c>
      <c r="G75" s="216"/>
      <c r="H75" s="241">
        <f>SUM(E38:F46)</f>
        <v>145.71</v>
      </c>
      <c r="I75" s="241"/>
      <c r="J75" s="215">
        <f>R5</f>
        <v>255.15529999999995</v>
      </c>
      <c r="K75" s="216"/>
      <c r="L75" s="211">
        <f>R4</f>
        <v>168.10999999999999</v>
      </c>
      <c r="M75" s="212"/>
      <c r="N75" s="243">
        <f>D49</f>
        <v>18.38</v>
      </c>
      <c r="O75" s="216"/>
      <c r="P75" s="243">
        <f>F66</f>
        <v>158.24</v>
      </c>
      <c r="Q75" s="216"/>
      <c r="R75" s="251">
        <f>'VEDAÇÃO E COBERTURA'!N15*2</f>
        <v>43.665599999999998</v>
      </c>
      <c r="S75" s="252"/>
      <c r="T75" s="243">
        <f>E63+E64</f>
        <v>52.61</v>
      </c>
      <c r="U75" s="216"/>
      <c r="V75" s="243">
        <f>SUM(D54:D62)</f>
        <v>145.71</v>
      </c>
      <c r="W75" s="250"/>
      <c r="X75" s="215">
        <f>E65</f>
        <v>3.7800000000000002</v>
      </c>
      <c r="Y75" s="216"/>
      <c r="Z75" s="243">
        <f>P50</f>
        <v>8.5</v>
      </c>
      <c r="AA75" s="216"/>
      <c r="AB75" s="243">
        <f>P66</f>
        <v>16.5</v>
      </c>
      <c r="AC75" s="216"/>
      <c r="AD75" s="243">
        <f>O37</f>
        <v>11.92</v>
      </c>
      <c r="AE75" s="216"/>
      <c r="AF75" s="243">
        <f>G66</f>
        <v>56.629999999999995</v>
      </c>
      <c r="AG75" s="216"/>
      <c r="AH75" s="248">
        <f>SUM(E54:F64)</f>
        <v>198.32</v>
      </c>
      <c r="AI75" s="249"/>
    </row>
    <row r="76" spans="2:35" x14ac:dyDescent="0.25">
      <c r="C76" s="31"/>
      <c r="D76" s="241"/>
      <c r="E76" s="241"/>
      <c r="F76" s="241"/>
      <c r="G76" s="241"/>
      <c r="H76" s="241"/>
      <c r="I76" s="241"/>
      <c r="J76" s="241"/>
      <c r="K76" s="241"/>
      <c r="L76" s="241"/>
      <c r="M76" s="241"/>
      <c r="N76" s="139"/>
    </row>
  </sheetData>
  <mergeCells count="96">
    <mergeCell ref="X75:Y75"/>
    <mergeCell ref="V75:W75"/>
    <mergeCell ref="T75:U75"/>
    <mergeCell ref="R75:S75"/>
    <mergeCell ref="P75:Q75"/>
    <mergeCell ref="Z74:AA74"/>
    <mergeCell ref="AB74:AC74"/>
    <mergeCell ref="AD74:AE74"/>
    <mergeCell ref="AH74:AI74"/>
    <mergeCell ref="AH75:AI75"/>
    <mergeCell ref="AD75:AE75"/>
    <mergeCell ref="AB75:AC75"/>
    <mergeCell ref="Z75:AA75"/>
    <mergeCell ref="AF74:AG74"/>
    <mergeCell ref="AF75:AG75"/>
    <mergeCell ref="P74:Q74"/>
    <mergeCell ref="R74:S74"/>
    <mergeCell ref="T74:U74"/>
    <mergeCell ref="V74:W74"/>
    <mergeCell ref="X74:Y74"/>
    <mergeCell ref="G64:H64"/>
    <mergeCell ref="G65:H65"/>
    <mergeCell ref="G66:H66"/>
    <mergeCell ref="J76:K76"/>
    <mergeCell ref="N74:O74"/>
    <mergeCell ref="N75:O75"/>
    <mergeCell ref="C73:AI73"/>
    <mergeCell ref="P66:Q66"/>
    <mergeCell ref="K66:O66"/>
    <mergeCell ref="L76:M76"/>
    <mergeCell ref="H76:I76"/>
    <mergeCell ref="D76:E76"/>
    <mergeCell ref="F76:G76"/>
    <mergeCell ref="H75:I75"/>
    <mergeCell ref="D74:E74"/>
    <mergeCell ref="F75:G75"/>
    <mergeCell ref="E40:F40"/>
    <mergeCell ref="E41:F41"/>
    <mergeCell ref="E42:F42"/>
    <mergeCell ref="E62:F62"/>
    <mergeCell ref="E64:F64"/>
    <mergeCell ref="E57:F57"/>
    <mergeCell ref="E58:F58"/>
    <mergeCell ref="E59:F59"/>
    <mergeCell ref="E60:F60"/>
    <mergeCell ref="E61:F61"/>
    <mergeCell ref="E63:F63"/>
    <mergeCell ref="E43:F43"/>
    <mergeCell ref="E53:F53"/>
    <mergeCell ref="E54:F54"/>
    <mergeCell ref="E55:F55"/>
    <mergeCell ref="E56:F56"/>
    <mergeCell ref="B2:N2"/>
    <mergeCell ref="E38:F38"/>
    <mergeCell ref="E39:F39"/>
    <mergeCell ref="P3:Q3"/>
    <mergeCell ref="P5:Q5"/>
    <mergeCell ref="P4:Q4"/>
    <mergeCell ref="P6:Q6"/>
    <mergeCell ref="B36:F36"/>
    <mergeCell ref="E37:F37"/>
    <mergeCell ref="K39:P39"/>
    <mergeCell ref="K35:O35"/>
    <mergeCell ref="O12:S12"/>
    <mergeCell ref="O13:S13"/>
    <mergeCell ref="O14:S14"/>
    <mergeCell ref="E44:F44"/>
    <mergeCell ref="E45:F45"/>
    <mergeCell ref="E46:F46"/>
    <mergeCell ref="E49:F49"/>
    <mergeCell ref="L75:M75"/>
    <mergeCell ref="E65:F65"/>
    <mergeCell ref="J75:K75"/>
    <mergeCell ref="D75:E75"/>
    <mergeCell ref="B68:F68"/>
    <mergeCell ref="E69:F69"/>
    <mergeCell ref="F74:G74"/>
    <mergeCell ref="L74:M74"/>
    <mergeCell ref="E70:F70"/>
    <mergeCell ref="G63:H63"/>
    <mergeCell ref="H74:I74"/>
    <mergeCell ref="J74:K74"/>
    <mergeCell ref="N50:O50"/>
    <mergeCell ref="K50:M50"/>
    <mergeCell ref="K55:Q55"/>
    <mergeCell ref="G62:H62"/>
    <mergeCell ref="G53:H53"/>
    <mergeCell ref="G54:H54"/>
    <mergeCell ref="G55:H55"/>
    <mergeCell ref="G56:H56"/>
    <mergeCell ref="G57:H57"/>
    <mergeCell ref="B52:H52"/>
    <mergeCell ref="G58:H58"/>
    <mergeCell ref="G59:H59"/>
    <mergeCell ref="G60:H60"/>
    <mergeCell ref="G61:H6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7" orientation="landscape" r:id="rId1"/>
  <rowBreaks count="1" manualBreakCount="1">
    <brk id="50" max="34" man="1"/>
  </rowBreaks>
  <colBreaks count="1" manualBreakCount="1">
    <brk id="19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27"/>
  <sheetViews>
    <sheetView view="pageBreakPreview" topLeftCell="B1" zoomScale="60" zoomScaleNormal="100" workbookViewId="0">
      <selection activeCell="N26" sqref="N26"/>
    </sheetView>
  </sheetViews>
  <sheetFormatPr defaultRowHeight="15" x14ac:dyDescent="0.25"/>
  <cols>
    <col min="3" max="3" width="18.85546875" customWidth="1"/>
    <col min="4" max="4" width="24.7109375" hidden="1" customWidth="1"/>
    <col min="6" max="6" width="11.5703125" customWidth="1"/>
    <col min="9" max="9" width="9.28515625" customWidth="1"/>
    <col min="13" max="13" width="10.85546875" customWidth="1"/>
  </cols>
  <sheetData>
    <row r="1" spans="3:14" ht="15.75" thickBot="1" x14ac:dyDescent="0.3">
      <c r="D1" s="1"/>
      <c r="E1" s="1"/>
      <c r="F1" s="1"/>
      <c r="G1" s="1"/>
    </row>
    <row r="2" spans="3:14" ht="15.75" thickBot="1" x14ac:dyDescent="0.3">
      <c r="C2" s="184" t="s">
        <v>65</v>
      </c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6"/>
    </row>
    <row r="3" spans="3:14" ht="15.75" thickBot="1" x14ac:dyDescent="0.3">
      <c r="C3" s="51" t="s">
        <v>8</v>
      </c>
      <c r="D3" s="52" t="s">
        <v>53</v>
      </c>
      <c r="E3" s="52" t="s">
        <v>1</v>
      </c>
      <c r="F3" s="52" t="s">
        <v>4</v>
      </c>
      <c r="G3" s="52" t="s">
        <v>2</v>
      </c>
      <c r="H3" s="52" t="s">
        <v>3</v>
      </c>
      <c r="I3" s="52" t="s">
        <v>10</v>
      </c>
      <c r="J3" s="52" t="s">
        <v>12</v>
      </c>
      <c r="K3" s="52" t="s">
        <v>6</v>
      </c>
      <c r="L3" s="52" t="s">
        <v>7</v>
      </c>
      <c r="M3" s="52" t="s">
        <v>11</v>
      </c>
      <c r="N3" s="53" t="s">
        <v>5</v>
      </c>
    </row>
    <row r="4" spans="3:14" x14ac:dyDescent="0.25">
      <c r="C4" s="11" t="s">
        <v>13</v>
      </c>
      <c r="D4" s="20" t="s">
        <v>32</v>
      </c>
      <c r="E4" s="58">
        <v>0</v>
      </c>
      <c r="F4" s="58">
        <v>0</v>
      </c>
      <c r="G4" s="58">
        <v>0</v>
      </c>
      <c r="H4" s="58">
        <v>0</v>
      </c>
      <c r="I4" s="58">
        <v>0</v>
      </c>
      <c r="J4" s="58">
        <v>0</v>
      </c>
      <c r="K4" s="58">
        <v>0</v>
      </c>
      <c r="L4" s="58">
        <v>0</v>
      </c>
      <c r="M4" s="58">
        <v>0</v>
      </c>
      <c r="N4" s="173">
        <f>(F4*E4)-(G4*H4)</f>
        <v>0</v>
      </c>
    </row>
    <row r="5" spans="3:14" x14ac:dyDescent="0.25">
      <c r="C5" s="13" t="s">
        <v>14</v>
      </c>
      <c r="D5" s="9" t="s">
        <v>32</v>
      </c>
      <c r="E5" s="25">
        <v>0.8</v>
      </c>
      <c r="F5" s="25">
        <v>2.1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173">
        <f>F5*E5</f>
        <v>1.6800000000000002</v>
      </c>
    </row>
    <row r="6" spans="3:14" x14ac:dyDescent="0.25">
      <c r="C6" s="13" t="s">
        <v>15</v>
      </c>
      <c r="D6" s="9" t="s">
        <v>54</v>
      </c>
      <c r="E6" s="25">
        <f>1.24</f>
        <v>1.24</v>
      </c>
      <c r="F6" s="25">
        <v>2.98</v>
      </c>
      <c r="G6" s="25">
        <v>0.9</v>
      </c>
      <c r="H6" s="25">
        <v>2.1</v>
      </c>
      <c r="I6" s="25">
        <v>1</v>
      </c>
      <c r="J6" s="25">
        <v>0</v>
      </c>
      <c r="K6" s="25">
        <v>0</v>
      </c>
      <c r="L6" s="25">
        <v>0</v>
      </c>
      <c r="M6" s="25">
        <v>0</v>
      </c>
      <c r="N6" s="173">
        <f>(F6*E6)-(G6*H6*I6)</f>
        <v>1.8051999999999997</v>
      </c>
    </row>
    <row r="7" spans="3:14" x14ac:dyDescent="0.25">
      <c r="C7" s="13" t="s">
        <v>15</v>
      </c>
      <c r="D7" s="9" t="s">
        <v>54</v>
      </c>
      <c r="E7" s="25">
        <f>0.52</f>
        <v>0.52</v>
      </c>
      <c r="F7" s="25">
        <v>2.98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173">
        <f>F7*E7</f>
        <v>1.5496000000000001</v>
      </c>
    </row>
    <row r="8" spans="3:14" x14ac:dyDescent="0.25">
      <c r="C8" s="13" t="s">
        <v>16</v>
      </c>
      <c r="D8" s="9" t="s">
        <v>32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173">
        <v>0</v>
      </c>
    </row>
    <row r="9" spans="3:14" x14ac:dyDescent="0.25">
      <c r="C9" s="13" t="s">
        <v>17</v>
      </c>
      <c r="D9" s="9" t="s">
        <v>64</v>
      </c>
      <c r="E9" s="25">
        <f>2.04+1.3</f>
        <v>3.34</v>
      </c>
      <c r="F9" s="25">
        <v>2.2000000000000002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173">
        <f>E9*F9</f>
        <v>7.3479999999999999</v>
      </c>
    </row>
    <row r="10" spans="3:14" x14ac:dyDescent="0.25">
      <c r="C10" s="13" t="s">
        <v>18</v>
      </c>
      <c r="D10" s="9" t="s">
        <v>32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173">
        <v>0</v>
      </c>
    </row>
    <row r="11" spans="3:14" x14ac:dyDescent="0.25">
      <c r="C11" s="13" t="s">
        <v>19</v>
      </c>
      <c r="D11" s="9" t="s">
        <v>32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173">
        <v>0</v>
      </c>
    </row>
    <row r="12" spans="3:14" x14ac:dyDescent="0.25">
      <c r="C12" s="13" t="s">
        <v>20</v>
      </c>
      <c r="D12" s="9" t="s">
        <v>32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173">
        <v>0</v>
      </c>
    </row>
    <row r="13" spans="3:14" x14ac:dyDescent="0.25">
      <c r="C13" s="13" t="s">
        <v>21</v>
      </c>
      <c r="D13" s="9" t="s">
        <v>54</v>
      </c>
      <c r="E13" s="25">
        <f>2.1*4</f>
        <v>8.4</v>
      </c>
      <c r="F13" s="25">
        <v>0.85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173">
        <f>E13*F13</f>
        <v>7.14</v>
      </c>
    </row>
    <row r="14" spans="3:14" ht="15.75" thickBot="1" x14ac:dyDescent="0.3">
      <c r="C14" s="68" t="s">
        <v>21</v>
      </c>
      <c r="D14" s="137" t="s">
        <v>54</v>
      </c>
      <c r="E14" s="59">
        <v>1.1000000000000001</v>
      </c>
      <c r="F14" s="59">
        <v>2.1</v>
      </c>
      <c r="G14" s="59">
        <v>0</v>
      </c>
      <c r="H14" s="59">
        <v>0</v>
      </c>
      <c r="I14" s="59">
        <v>0</v>
      </c>
      <c r="J14" s="59">
        <v>0</v>
      </c>
      <c r="K14" s="59">
        <v>0</v>
      </c>
      <c r="L14" s="59">
        <v>0</v>
      </c>
      <c r="M14" s="59">
        <v>0</v>
      </c>
      <c r="N14" s="69">
        <f>E14*F14</f>
        <v>2.3100000000000005</v>
      </c>
    </row>
    <row r="15" spans="3:14" ht="15.75" thickBot="1" x14ac:dyDescent="0.3">
      <c r="C15" s="1"/>
      <c r="D15" s="1"/>
      <c r="E15" s="1"/>
      <c r="F15" s="1"/>
      <c r="G15" s="1"/>
      <c r="H15" s="1"/>
      <c r="I15" s="1"/>
      <c r="J15" s="1"/>
      <c r="K15" s="1"/>
      <c r="L15" s="1"/>
      <c r="M15" s="51" t="s">
        <v>31</v>
      </c>
      <c r="N15" s="113">
        <f>SUM(N4:N14)</f>
        <v>21.832799999999999</v>
      </c>
    </row>
    <row r="17" spans="3:5" ht="15.75" thickBot="1" x14ac:dyDescent="0.3"/>
    <row r="18" spans="3:5" ht="15.75" thickBot="1" x14ac:dyDescent="0.3">
      <c r="C18" s="253" t="s">
        <v>109</v>
      </c>
      <c r="D18" s="254"/>
      <c r="E18" s="255"/>
    </row>
    <row r="19" spans="3:5" ht="15.75" thickBot="1" x14ac:dyDescent="0.3">
      <c r="C19" s="51" t="s">
        <v>8</v>
      </c>
      <c r="D19" s="52" t="s">
        <v>53</v>
      </c>
      <c r="E19" s="53" t="s">
        <v>74</v>
      </c>
    </row>
    <row r="20" spans="3:5" ht="15.75" thickBot="1" x14ac:dyDescent="0.3">
      <c r="C20" s="42" t="s">
        <v>55</v>
      </c>
      <c r="D20" s="43" t="s">
        <v>32</v>
      </c>
      <c r="E20" s="114">
        <v>18.38</v>
      </c>
    </row>
    <row r="21" spans="3:5" ht="15.75" thickBot="1" x14ac:dyDescent="0.3">
      <c r="C21" s="115" t="s">
        <v>31</v>
      </c>
      <c r="D21" s="116"/>
      <c r="E21" s="114">
        <f>E20</f>
        <v>18.38</v>
      </c>
    </row>
    <row r="22" spans="3:5" ht="15.75" thickBot="1" x14ac:dyDescent="0.3"/>
    <row r="23" spans="3:5" ht="15.75" thickBot="1" x14ac:dyDescent="0.3">
      <c r="C23" s="253" t="s">
        <v>140</v>
      </c>
      <c r="D23" s="254"/>
      <c r="E23" s="255"/>
    </row>
    <row r="24" spans="3:5" ht="15.75" thickBot="1" x14ac:dyDescent="0.3">
      <c r="C24" s="51" t="s">
        <v>8</v>
      </c>
      <c r="D24" s="52" t="s">
        <v>53</v>
      </c>
      <c r="E24" s="53" t="s">
        <v>74</v>
      </c>
    </row>
    <row r="25" spans="3:5" ht="15.75" thickBot="1" x14ac:dyDescent="0.3">
      <c r="C25" s="42" t="s">
        <v>55</v>
      </c>
      <c r="D25" s="43" t="s">
        <v>32</v>
      </c>
      <c r="E25" s="114">
        <v>13.25</v>
      </c>
    </row>
    <row r="26" spans="3:5" ht="15.75" thickBot="1" x14ac:dyDescent="0.3">
      <c r="C26" s="115" t="s">
        <v>141</v>
      </c>
      <c r="D26" s="116"/>
      <c r="E26" s="114">
        <v>13.5</v>
      </c>
    </row>
    <row r="27" spans="3:5" ht="15.75" thickBot="1" x14ac:dyDescent="0.3">
      <c r="C27" s="115" t="s">
        <v>142</v>
      </c>
      <c r="D27" s="116"/>
      <c r="E27" s="114">
        <f>E26*2</f>
        <v>27</v>
      </c>
    </row>
  </sheetData>
  <mergeCells count="3">
    <mergeCell ref="C2:N2"/>
    <mergeCell ref="C18:E18"/>
    <mergeCell ref="C23:E23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77"/>
  <sheetViews>
    <sheetView tabSelected="1" view="pageBreakPreview" zoomScale="60" zoomScaleNormal="100" workbookViewId="0">
      <selection activeCell="L21" sqref="L21"/>
    </sheetView>
  </sheetViews>
  <sheetFormatPr defaultRowHeight="15" x14ac:dyDescent="0.25"/>
  <cols>
    <col min="2" max="2" width="17.42578125" customWidth="1"/>
    <col min="3" max="3" width="10.5703125" customWidth="1"/>
    <col min="6" max="6" width="10.5703125" customWidth="1"/>
    <col min="7" max="7" width="10.42578125" customWidth="1"/>
    <col min="9" max="9" width="14.42578125" bestFit="1" customWidth="1"/>
    <col min="10" max="10" width="15.85546875" bestFit="1" customWidth="1"/>
  </cols>
  <sheetData>
    <row r="3" spans="2:16" ht="15.75" thickBot="1" x14ac:dyDescent="0.3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6" ht="15.75" thickBot="1" x14ac:dyDescent="0.3">
      <c r="B4" s="194" t="s">
        <v>56</v>
      </c>
      <c r="C4" s="195"/>
      <c r="D4" s="195"/>
      <c r="E4" s="195"/>
      <c r="F4" s="195"/>
      <c r="G4" s="196"/>
      <c r="H4" s="1"/>
      <c r="L4" s="5"/>
      <c r="M4" s="5"/>
      <c r="N4" s="5"/>
      <c r="O4" s="5"/>
      <c r="P4" s="5"/>
    </row>
    <row r="5" spans="2:16" ht="15.75" thickBot="1" x14ac:dyDescent="0.3">
      <c r="B5" s="51" t="s">
        <v>93</v>
      </c>
      <c r="C5" s="52" t="s">
        <v>26</v>
      </c>
      <c r="D5" s="52" t="s">
        <v>57</v>
      </c>
      <c r="E5" s="52" t="s">
        <v>58</v>
      </c>
      <c r="F5" s="52" t="s">
        <v>41</v>
      </c>
      <c r="G5" s="53" t="s">
        <v>30</v>
      </c>
      <c r="H5" s="1"/>
      <c r="L5" s="7"/>
      <c r="M5" s="7"/>
      <c r="N5" s="7"/>
      <c r="O5" s="7"/>
      <c r="P5" s="7"/>
    </row>
    <row r="6" spans="2:16" x14ac:dyDescent="0.25">
      <c r="B6" s="11" t="s">
        <v>68</v>
      </c>
      <c r="C6" s="58" t="s">
        <v>59</v>
      </c>
      <c r="D6" s="95">
        <v>0.8</v>
      </c>
      <c r="E6" s="95">
        <v>2.1</v>
      </c>
      <c r="F6" s="66">
        <v>2</v>
      </c>
      <c r="G6" s="77">
        <f>E6*D6*F6</f>
        <v>3.3600000000000003</v>
      </c>
      <c r="H6" s="1"/>
      <c r="L6" s="5"/>
      <c r="M6" s="6"/>
      <c r="N6" s="6"/>
      <c r="O6" s="6"/>
      <c r="P6" s="6"/>
    </row>
    <row r="7" spans="2:16" x14ac:dyDescent="0.25">
      <c r="B7" s="13" t="s">
        <v>69</v>
      </c>
      <c r="C7" s="25" t="s">
        <v>59</v>
      </c>
      <c r="D7" s="96">
        <v>0.9</v>
      </c>
      <c r="E7" s="96">
        <v>2.1</v>
      </c>
      <c r="F7" s="97">
        <v>1</v>
      </c>
      <c r="G7" s="99">
        <f t="shared" ref="G7:G12" si="0">E7*D7*F7</f>
        <v>1.8900000000000001</v>
      </c>
      <c r="H7" s="1"/>
      <c r="L7" s="6"/>
      <c r="M7" s="6"/>
      <c r="N7" s="6"/>
      <c r="O7" s="5"/>
      <c r="P7" s="5"/>
    </row>
    <row r="8" spans="2:16" x14ac:dyDescent="0.25">
      <c r="B8" s="13" t="s">
        <v>70</v>
      </c>
      <c r="C8" s="25" t="s">
        <v>59</v>
      </c>
      <c r="D8" s="96">
        <v>0.9</v>
      </c>
      <c r="E8" s="96">
        <v>2.1</v>
      </c>
      <c r="F8" s="97">
        <v>1</v>
      </c>
      <c r="G8" s="99">
        <f t="shared" si="0"/>
        <v>1.8900000000000001</v>
      </c>
      <c r="H8" s="1"/>
      <c r="I8" s="1"/>
      <c r="J8" s="1"/>
      <c r="K8" s="1"/>
      <c r="L8" s="6"/>
      <c r="M8" s="6"/>
      <c r="N8" s="6"/>
      <c r="O8" s="6"/>
      <c r="P8" s="6"/>
    </row>
    <row r="9" spans="2:16" x14ac:dyDescent="0.25">
      <c r="B9" s="13" t="s">
        <v>71</v>
      </c>
      <c r="C9" s="25" t="s">
        <v>59</v>
      </c>
      <c r="D9" s="96">
        <v>0.9</v>
      </c>
      <c r="E9" s="96">
        <v>2.1</v>
      </c>
      <c r="F9" s="97">
        <v>2</v>
      </c>
      <c r="G9" s="99">
        <f t="shared" si="0"/>
        <v>3.7800000000000002</v>
      </c>
      <c r="H9" s="1"/>
      <c r="I9" s="1"/>
      <c r="J9" s="1"/>
      <c r="K9" s="1"/>
      <c r="L9" s="1"/>
      <c r="M9" s="1"/>
      <c r="N9" s="1"/>
    </row>
    <row r="10" spans="2:16" x14ac:dyDescent="0.25">
      <c r="B10" s="13" t="s">
        <v>72</v>
      </c>
      <c r="C10" s="25" t="s">
        <v>59</v>
      </c>
      <c r="D10" s="96">
        <v>1.1000000000000001</v>
      </c>
      <c r="E10" s="96">
        <v>2.1</v>
      </c>
      <c r="F10" s="97">
        <v>1</v>
      </c>
      <c r="G10" s="99">
        <f t="shared" si="0"/>
        <v>2.3100000000000005</v>
      </c>
      <c r="H10" s="1"/>
      <c r="I10" s="1"/>
      <c r="J10" s="1"/>
      <c r="K10" s="1"/>
      <c r="L10" s="1"/>
      <c r="M10" s="1"/>
      <c r="N10" s="1"/>
    </row>
    <row r="11" spans="2:16" x14ac:dyDescent="0.25">
      <c r="B11" s="13" t="s">
        <v>94</v>
      </c>
      <c r="C11" s="25" t="s">
        <v>59</v>
      </c>
      <c r="D11" s="96">
        <v>1.1000000000000001</v>
      </c>
      <c r="E11" s="96">
        <v>2.1</v>
      </c>
      <c r="F11" s="97">
        <v>1</v>
      </c>
      <c r="G11" s="99">
        <f t="shared" si="0"/>
        <v>2.3100000000000005</v>
      </c>
      <c r="H11" s="1"/>
      <c r="I11" s="1"/>
      <c r="J11" s="1"/>
      <c r="K11" s="1"/>
      <c r="L11" s="1"/>
      <c r="M11" s="1"/>
      <c r="N11" s="1"/>
    </row>
    <row r="12" spans="2:16" ht="15.75" thickBot="1" x14ac:dyDescent="0.3">
      <c r="B12" s="14" t="s">
        <v>95</v>
      </c>
      <c r="C12" s="98" t="s">
        <v>59</v>
      </c>
      <c r="D12" s="117">
        <v>1</v>
      </c>
      <c r="E12" s="117">
        <v>2.1</v>
      </c>
      <c r="F12" s="118">
        <v>1</v>
      </c>
      <c r="G12" s="119">
        <f t="shared" si="0"/>
        <v>2.1</v>
      </c>
      <c r="H12" s="1"/>
      <c r="I12" s="1"/>
      <c r="J12" s="1"/>
      <c r="K12" s="1"/>
      <c r="L12" s="1"/>
      <c r="M12" s="1"/>
      <c r="N12" s="1"/>
    </row>
    <row r="13" spans="2:16" ht="15.75" thickBot="1" x14ac:dyDescent="0.3">
      <c r="B13" s="7"/>
      <c r="C13" s="6"/>
      <c r="D13" s="6"/>
      <c r="E13" s="87" t="s">
        <v>97</v>
      </c>
      <c r="F13" s="51" t="s">
        <v>31</v>
      </c>
      <c r="G13" s="85">
        <f>SUM(G6,G8,G9,G10,G12)</f>
        <v>13.440000000000001</v>
      </c>
      <c r="H13" s="1"/>
      <c r="I13" s="1"/>
      <c r="J13" s="1"/>
      <c r="K13" s="1"/>
      <c r="L13" s="1"/>
      <c r="M13" s="1"/>
      <c r="N13" s="1"/>
    </row>
    <row r="14" spans="2:16" ht="15.75" thickBot="1" x14ac:dyDescent="0.3">
      <c r="B14" s="7"/>
      <c r="C14" s="6"/>
      <c r="D14" s="6"/>
      <c r="E14" s="87" t="s">
        <v>96</v>
      </c>
      <c r="F14" s="51" t="s">
        <v>31</v>
      </c>
      <c r="G14" s="85">
        <f>G11</f>
        <v>2.3100000000000005</v>
      </c>
      <c r="H14" s="6"/>
      <c r="I14" s="1"/>
      <c r="J14" s="1"/>
      <c r="K14" s="1"/>
      <c r="L14" s="1"/>
      <c r="M14" s="1"/>
      <c r="N14" s="1"/>
    </row>
    <row r="15" spans="2:16" ht="15.75" thickBot="1" x14ac:dyDescent="0.3">
      <c r="B15" s="7"/>
      <c r="C15" s="8"/>
      <c r="D15" s="8"/>
      <c r="E15" s="87" t="s">
        <v>114</v>
      </c>
      <c r="F15" s="51" t="s">
        <v>31</v>
      </c>
      <c r="G15" s="85">
        <f>G7</f>
        <v>1.8900000000000001</v>
      </c>
      <c r="H15" s="6"/>
      <c r="I15" s="1"/>
      <c r="J15" s="1"/>
      <c r="K15" s="1"/>
      <c r="L15" s="1"/>
      <c r="M15" s="1"/>
      <c r="N15" s="1"/>
    </row>
    <row r="16" spans="2:16" x14ac:dyDescent="0.25">
      <c r="C16" s="1"/>
      <c r="D16" s="1"/>
      <c r="I16" s="1"/>
      <c r="J16" s="1"/>
      <c r="K16" s="1"/>
      <c r="L16" s="1"/>
      <c r="M16" s="1"/>
      <c r="N16" s="1"/>
    </row>
    <row r="17" spans="2:14" x14ac:dyDescent="0.25">
      <c r="C17" s="1"/>
      <c r="D17" s="1"/>
      <c r="H17" s="1"/>
      <c r="I17" s="1"/>
      <c r="J17" s="1"/>
      <c r="K17" s="1"/>
      <c r="L17" s="1"/>
      <c r="M17" s="1"/>
      <c r="N17" s="1"/>
    </row>
    <row r="18" spans="2:14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2:14" ht="15.75" thickBot="1" x14ac:dyDescent="0.3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ht="15.75" thickBot="1" x14ac:dyDescent="0.3">
      <c r="B20" s="184" t="s">
        <v>60</v>
      </c>
      <c r="C20" s="185"/>
      <c r="D20" s="185"/>
      <c r="E20" s="185"/>
      <c r="F20" s="185"/>
      <c r="G20" s="185"/>
      <c r="H20" s="186"/>
    </row>
    <row r="21" spans="2:14" ht="15.75" thickBot="1" x14ac:dyDescent="0.3">
      <c r="B21" s="51" t="s">
        <v>93</v>
      </c>
      <c r="C21" s="52" t="s">
        <v>26</v>
      </c>
      <c r="D21" s="52" t="s">
        <v>98</v>
      </c>
      <c r="E21" s="52" t="s">
        <v>61</v>
      </c>
      <c r="F21" s="52" t="s">
        <v>62</v>
      </c>
      <c r="G21" s="52" t="s">
        <v>41</v>
      </c>
      <c r="H21" s="53" t="s">
        <v>30</v>
      </c>
    </row>
    <row r="22" spans="2:14" x14ac:dyDescent="0.25">
      <c r="B22" s="11" t="s">
        <v>75</v>
      </c>
      <c r="C22" s="58" t="s">
        <v>63</v>
      </c>
      <c r="D22" s="120" t="s">
        <v>99</v>
      </c>
      <c r="E22" s="121">
        <v>2</v>
      </c>
      <c r="F22" s="121">
        <v>0.5</v>
      </c>
      <c r="G22" s="121">
        <v>1</v>
      </c>
      <c r="H22" s="122">
        <f>G22*F22*E22</f>
        <v>1</v>
      </c>
    </row>
    <row r="23" spans="2:14" x14ac:dyDescent="0.25">
      <c r="B23" s="13" t="s">
        <v>76</v>
      </c>
      <c r="C23" s="24" t="s">
        <v>63</v>
      </c>
      <c r="D23" t="s">
        <v>99</v>
      </c>
      <c r="E23" s="96">
        <v>1</v>
      </c>
      <c r="F23" s="96">
        <v>0.6</v>
      </c>
      <c r="G23" s="96">
        <v>1</v>
      </c>
      <c r="H23" s="105">
        <f t="shared" ref="H23:H26" si="1">G23*F23*E23</f>
        <v>0.6</v>
      </c>
    </row>
    <row r="24" spans="2:14" x14ac:dyDescent="0.25">
      <c r="B24" s="13" t="s">
        <v>77</v>
      </c>
      <c r="C24" s="24" t="s">
        <v>63</v>
      </c>
      <c r="D24" t="s">
        <v>96</v>
      </c>
      <c r="E24" s="96">
        <v>1.5</v>
      </c>
      <c r="F24" s="96">
        <v>1</v>
      </c>
      <c r="G24" s="96">
        <v>2</v>
      </c>
      <c r="H24" s="105">
        <f t="shared" si="1"/>
        <v>3</v>
      </c>
    </row>
    <row r="25" spans="2:14" x14ac:dyDescent="0.25">
      <c r="B25" s="13" t="s">
        <v>78</v>
      </c>
      <c r="C25" s="24" t="s">
        <v>63</v>
      </c>
      <c r="D25" t="s">
        <v>99</v>
      </c>
      <c r="E25" s="96">
        <v>1.5</v>
      </c>
      <c r="F25" s="96">
        <v>1.4</v>
      </c>
      <c r="G25" s="96">
        <v>5</v>
      </c>
      <c r="H25" s="105">
        <f t="shared" si="1"/>
        <v>10.5</v>
      </c>
    </row>
    <row r="26" spans="2:14" ht="15.75" thickBot="1" x14ac:dyDescent="0.3">
      <c r="B26" s="14" t="s">
        <v>79</v>
      </c>
      <c r="C26" s="59" t="s">
        <v>63</v>
      </c>
      <c r="D26" s="123" t="s">
        <v>99</v>
      </c>
      <c r="E26" s="117">
        <v>1.5</v>
      </c>
      <c r="F26" s="117">
        <v>1.4</v>
      </c>
      <c r="G26" s="117">
        <v>2</v>
      </c>
      <c r="H26" s="124">
        <f t="shared" si="1"/>
        <v>4.1999999999999993</v>
      </c>
    </row>
    <row r="27" spans="2:14" ht="15.75" thickBot="1" x14ac:dyDescent="0.3">
      <c r="B27" s="7"/>
      <c r="C27" s="8"/>
      <c r="D27" s="8"/>
      <c r="F27" s="125" t="s">
        <v>96</v>
      </c>
      <c r="G27" s="51" t="s">
        <v>31</v>
      </c>
      <c r="H27" s="113">
        <f>H24</f>
        <v>3</v>
      </c>
      <c r="I27" s="30"/>
    </row>
    <row r="28" spans="2:14" ht="15.75" thickBot="1" x14ac:dyDescent="0.3">
      <c r="B28" s="31"/>
      <c r="F28" s="126" t="s">
        <v>99</v>
      </c>
      <c r="G28" s="68" t="s">
        <v>31</v>
      </c>
      <c r="H28" s="69">
        <f>SUM(H22,H23,H25,H26)</f>
        <v>16.299999999999997</v>
      </c>
      <c r="I28" s="127"/>
    </row>
    <row r="29" spans="2:14" x14ac:dyDescent="0.25">
      <c r="B29" s="7"/>
      <c r="C29" s="6"/>
      <c r="D29" s="6"/>
      <c r="E29" s="6"/>
      <c r="F29" s="6"/>
      <c r="G29" s="6"/>
    </row>
    <row r="30" spans="2:14" x14ac:dyDescent="0.25">
      <c r="B30" s="7"/>
      <c r="C30" s="6"/>
      <c r="D30" s="6"/>
      <c r="E30" s="6"/>
      <c r="F30" s="6"/>
      <c r="G30" s="6"/>
    </row>
    <row r="36" spans="2:10" ht="15.75" thickBot="1" x14ac:dyDescent="0.3"/>
    <row r="37" spans="2:10" ht="15.75" thickBot="1" x14ac:dyDescent="0.3">
      <c r="B37" s="194" t="s">
        <v>116</v>
      </c>
      <c r="C37" s="195"/>
      <c r="D37" s="195"/>
      <c r="E37" s="195"/>
      <c r="F37" s="195"/>
      <c r="G37" s="196"/>
    </row>
    <row r="38" spans="2:10" ht="15.75" thickBot="1" x14ac:dyDescent="0.3">
      <c r="B38" s="128" t="s">
        <v>124</v>
      </c>
      <c r="C38" s="63" t="s">
        <v>114</v>
      </c>
      <c r="D38" s="129">
        <v>0.9</v>
      </c>
      <c r="E38" s="129">
        <v>2.1</v>
      </c>
      <c r="F38" s="63">
        <v>1</v>
      </c>
      <c r="G38" s="64">
        <f t="shared" ref="G38" si="2">E38*D38*F38</f>
        <v>1.8900000000000001</v>
      </c>
      <c r="I38" s="258" t="s">
        <v>128</v>
      </c>
      <c r="J38" s="261">
        <f>C42+C43</f>
        <v>3701.35</v>
      </c>
    </row>
    <row r="39" spans="2:10" x14ac:dyDescent="0.25">
      <c r="B39" s="11" t="s">
        <v>115</v>
      </c>
      <c r="C39" s="266" t="s">
        <v>118</v>
      </c>
      <c r="D39" s="266"/>
      <c r="E39" s="266"/>
      <c r="F39" s="266"/>
      <c r="G39" s="267"/>
      <c r="I39" s="259"/>
      <c r="J39" s="262"/>
    </row>
    <row r="40" spans="2:10" x14ac:dyDescent="0.25">
      <c r="B40" s="130" t="s">
        <v>119</v>
      </c>
      <c r="C40" s="268" t="s">
        <v>117</v>
      </c>
      <c r="D40" s="268"/>
      <c r="E40" s="268"/>
      <c r="F40" s="268"/>
      <c r="G40" s="269"/>
      <c r="I40" s="259"/>
      <c r="J40" s="262"/>
    </row>
    <row r="41" spans="2:10" x14ac:dyDescent="0.25">
      <c r="B41" s="130" t="s">
        <v>121</v>
      </c>
      <c r="C41" s="268" t="s">
        <v>120</v>
      </c>
      <c r="D41" s="268"/>
      <c r="E41" s="268"/>
      <c r="F41" s="268"/>
      <c r="G41" s="269"/>
      <c r="I41" s="259"/>
      <c r="J41" s="262"/>
    </row>
    <row r="42" spans="2:10" x14ac:dyDescent="0.25">
      <c r="B42" s="130" t="s">
        <v>122</v>
      </c>
      <c r="C42" s="264">
        <v>3389</v>
      </c>
      <c r="D42" s="264"/>
      <c r="E42" s="264"/>
      <c r="F42" s="264"/>
      <c r="G42" s="265"/>
      <c r="I42" s="259"/>
      <c r="J42" s="262"/>
    </row>
    <row r="43" spans="2:10" ht="15.75" thickBot="1" x14ac:dyDescent="0.3">
      <c r="B43" s="131" t="s">
        <v>123</v>
      </c>
      <c r="C43" s="256">
        <v>312.35000000000002</v>
      </c>
      <c r="D43" s="256"/>
      <c r="E43" s="256"/>
      <c r="F43" s="256"/>
      <c r="G43" s="257"/>
      <c r="I43" s="259"/>
      <c r="J43" s="262"/>
    </row>
    <row r="44" spans="2:10" ht="15.75" thickBot="1" x14ac:dyDescent="0.3">
      <c r="B44" s="241"/>
      <c r="C44" s="241"/>
      <c r="D44" s="241"/>
      <c r="E44" s="241"/>
      <c r="F44" s="241"/>
      <c r="G44" s="241"/>
      <c r="I44" s="259"/>
      <c r="J44" s="262"/>
    </row>
    <row r="45" spans="2:10" x14ac:dyDescent="0.25">
      <c r="B45" s="11" t="s">
        <v>115</v>
      </c>
      <c r="C45" s="266" t="s">
        <v>125</v>
      </c>
      <c r="D45" s="266"/>
      <c r="E45" s="266"/>
      <c r="F45" s="266"/>
      <c r="G45" s="267"/>
      <c r="I45" s="259"/>
      <c r="J45" s="262"/>
    </row>
    <row r="46" spans="2:10" x14ac:dyDescent="0.25">
      <c r="B46" s="130" t="s">
        <v>119</v>
      </c>
      <c r="C46" s="268" t="s">
        <v>126</v>
      </c>
      <c r="D46" s="268"/>
      <c r="E46" s="268"/>
      <c r="F46" s="268"/>
      <c r="G46" s="269"/>
      <c r="I46" s="259"/>
      <c r="J46" s="262"/>
    </row>
    <row r="47" spans="2:10" x14ac:dyDescent="0.25">
      <c r="B47" s="130" t="s">
        <v>121</v>
      </c>
      <c r="C47" s="268" t="s">
        <v>127</v>
      </c>
      <c r="D47" s="268"/>
      <c r="E47" s="268"/>
      <c r="F47" s="268"/>
      <c r="G47" s="269"/>
      <c r="I47" s="259"/>
      <c r="J47" s="262"/>
    </row>
    <row r="48" spans="2:10" x14ac:dyDescent="0.25">
      <c r="B48" s="130" t="s">
        <v>122</v>
      </c>
      <c r="C48" s="264">
        <v>3562.91</v>
      </c>
      <c r="D48" s="264"/>
      <c r="E48" s="264"/>
      <c r="F48" s="264"/>
      <c r="G48" s="265"/>
      <c r="I48" s="259"/>
      <c r="J48" s="262"/>
    </row>
    <row r="49" spans="2:10" ht="15.75" thickBot="1" x14ac:dyDescent="0.3">
      <c r="B49" s="131" t="s">
        <v>123</v>
      </c>
      <c r="C49" s="256">
        <v>328.78</v>
      </c>
      <c r="D49" s="256"/>
      <c r="E49" s="256"/>
      <c r="F49" s="256"/>
      <c r="G49" s="257"/>
      <c r="I49" s="259"/>
      <c r="J49" s="262"/>
    </row>
    <row r="50" spans="2:10" ht="15.75" thickBot="1" x14ac:dyDescent="0.3">
      <c r="I50" s="259"/>
      <c r="J50" s="262"/>
    </row>
    <row r="51" spans="2:10" x14ac:dyDescent="0.25">
      <c r="B51" s="11" t="s">
        <v>115</v>
      </c>
      <c r="C51" s="266" t="s">
        <v>133</v>
      </c>
      <c r="D51" s="266"/>
      <c r="E51" s="266"/>
      <c r="F51" s="266"/>
      <c r="G51" s="267"/>
      <c r="I51" s="259"/>
      <c r="J51" s="262"/>
    </row>
    <row r="52" spans="2:10" x14ac:dyDescent="0.25">
      <c r="B52" s="130" t="s">
        <v>119</v>
      </c>
      <c r="C52" s="268" t="s">
        <v>134</v>
      </c>
      <c r="D52" s="268"/>
      <c r="E52" s="268"/>
      <c r="F52" s="268"/>
      <c r="G52" s="269"/>
      <c r="I52" s="259"/>
      <c r="J52" s="262"/>
    </row>
    <row r="53" spans="2:10" x14ac:dyDescent="0.25">
      <c r="B53" s="130" t="s">
        <v>121</v>
      </c>
      <c r="C53" s="268" t="s">
        <v>135</v>
      </c>
      <c r="D53" s="268"/>
      <c r="E53" s="268"/>
      <c r="F53" s="268"/>
      <c r="G53" s="269"/>
      <c r="I53" s="259"/>
      <c r="J53" s="262"/>
    </row>
    <row r="54" spans="2:10" x14ac:dyDescent="0.25">
      <c r="B54" s="130" t="s">
        <v>122</v>
      </c>
      <c r="C54" s="264">
        <v>4187.4399999999996</v>
      </c>
      <c r="D54" s="264"/>
      <c r="E54" s="264"/>
      <c r="F54" s="264"/>
      <c r="G54" s="265"/>
      <c r="I54" s="259"/>
      <c r="J54" s="262"/>
    </row>
    <row r="55" spans="2:10" ht="15.75" thickBot="1" x14ac:dyDescent="0.3">
      <c r="B55" s="131" t="s">
        <v>123</v>
      </c>
      <c r="C55" s="256">
        <v>0</v>
      </c>
      <c r="D55" s="256"/>
      <c r="E55" s="256"/>
      <c r="F55" s="256"/>
      <c r="G55" s="257"/>
      <c r="I55" s="260"/>
      <c r="J55" s="263"/>
    </row>
    <row r="58" spans="2:10" ht="15.75" thickBot="1" x14ac:dyDescent="0.3"/>
    <row r="59" spans="2:10" ht="15.75" thickBot="1" x14ac:dyDescent="0.3">
      <c r="B59" s="194" t="s">
        <v>116</v>
      </c>
      <c r="C59" s="195"/>
      <c r="D59" s="195"/>
      <c r="E59" s="195"/>
      <c r="F59" s="195"/>
      <c r="G59" s="196"/>
      <c r="I59" s="258" t="s">
        <v>128</v>
      </c>
      <c r="J59" s="261">
        <f>C71</f>
        <v>0.9</v>
      </c>
    </row>
    <row r="60" spans="2:10" ht="15.75" thickBot="1" x14ac:dyDescent="0.3">
      <c r="B60" s="128" t="s">
        <v>124</v>
      </c>
      <c r="C60" s="187" t="s">
        <v>153</v>
      </c>
      <c r="D60" s="185"/>
      <c r="E60" s="185"/>
      <c r="F60" s="185"/>
      <c r="G60" s="186"/>
      <c r="I60" s="259"/>
      <c r="J60" s="262"/>
    </row>
    <row r="61" spans="2:10" x14ac:dyDescent="0.25">
      <c r="B61" s="11" t="s">
        <v>115</v>
      </c>
      <c r="C61" s="266" t="s">
        <v>118</v>
      </c>
      <c r="D61" s="266"/>
      <c r="E61" s="266"/>
      <c r="F61" s="266"/>
      <c r="G61" s="267"/>
      <c r="I61" s="259"/>
      <c r="J61" s="262"/>
    </row>
    <row r="62" spans="2:10" x14ac:dyDescent="0.25">
      <c r="B62" s="130" t="s">
        <v>119</v>
      </c>
      <c r="C62" s="268" t="s">
        <v>117</v>
      </c>
      <c r="D62" s="268"/>
      <c r="E62" s="268"/>
      <c r="F62" s="268"/>
      <c r="G62" s="269"/>
      <c r="I62" s="259"/>
      <c r="J62" s="262"/>
    </row>
    <row r="63" spans="2:10" x14ac:dyDescent="0.25">
      <c r="B63" s="130" t="s">
        <v>121</v>
      </c>
      <c r="C63" s="268" t="s">
        <v>120</v>
      </c>
      <c r="D63" s="268"/>
      <c r="E63" s="268"/>
      <c r="F63" s="268"/>
      <c r="G63" s="269"/>
      <c r="I63" s="259"/>
      <c r="J63" s="262"/>
    </row>
    <row r="64" spans="2:10" x14ac:dyDescent="0.25">
      <c r="B64" s="130" t="s">
        <v>122</v>
      </c>
      <c r="C64" s="264">
        <v>27.5</v>
      </c>
      <c r="D64" s="264"/>
      <c r="E64" s="264"/>
      <c r="F64" s="264"/>
      <c r="G64" s="265"/>
      <c r="I64" s="259"/>
      <c r="J64" s="262"/>
    </row>
    <row r="65" spans="2:10" ht="15.75" thickBot="1" x14ac:dyDescent="0.3">
      <c r="B65" s="130" t="s">
        <v>154</v>
      </c>
      <c r="C65" s="256">
        <f>C64/25</f>
        <v>1.1000000000000001</v>
      </c>
      <c r="D65" s="256"/>
      <c r="E65" s="256"/>
      <c r="F65" s="256"/>
      <c r="G65" s="257"/>
      <c r="I65" s="259"/>
      <c r="J65" s="262"/>
    </row>
    <row r="66" spans="2:10" ht="15.75" thickBot="1" x14ac:dyDescent="0.3">
      <c r="B66" s="241"/>
      <c r="C66" s="241"/>
      <c r="D66" s="241"/>
      <c r="E66" s="241"/>
      <c r="F66" s="241"/>
      <c r="G66" s="241"/>
      <c r="I66" s="259"/>
      <c r="J66" s="262"/>
    </row>
    <row r="67" spans="2:10" x14ac:dyDescent="0.25">
      <c r="B67" s="11" t="s">
        <v>115</v>
      </c>
      <c r="C67" s="266" t="s">
        <v>125</v>
      </c>
      <c r="D67" s="266"/>
      <c r="E67" s="266"/>
      <c r="F67" s="266"/>
      <c r="G67" s="267"/>
      <c r="I67" s="259"/>
      <c r="J67" s="262"/>
    </row>
    <row r="68" spans="2:10" x14ac:dyDescent="0.25">
      <c r="B68" s="130" t="s">
        <v>119</v>
      </c>
      <c r="C68" s="268" t="s">
        <v>126</v>
      </c>
      <c r="D68" s="268"/>
      <c r="E68" s="268"/>
      <c r="F68" s="268"/>
      <c r="G68" s="269"/>
      <c r="I68" s="259"/>
      <c r="J68" s="262"/>
    </row>
    <row r="69" spans="2:10" x14ac:dyDescent="0.25">
      <c r="B69" s="130" t="s">
        <v>121</v>
      </c>
      <c r="C69" s="268" t="s">
        <v>127</v>
      </c>
      <c r="D69" s="268"/>
      <c r="E69" s="268"/>
      <c r="F69" s="268"/>
      <c r="G69" s="269"/>
      <c r="I69" s="259"/>
      <c r="J69" s="262"/>
    </row>
    <row r="70" spans="2:10" x14ac:dyDescent="0.25">
      <c r="B70" s="130" t="s">
        <v>122</v>
      </c>
      <c r="C70" s="264">
        <v>22.5</v>
      </c>
      <c r="D70" s="264"/>
      <c r="E70" s="264"/>
      <c r="F70" s="264"/>
      <c r="G70" s="265"/>
      <c r="I70" s="259"/>
      <c r="J70" s="262"/>
    </row>
    <row r="71" spans="2:10" ht="15.75" thickBot="1" x14ac:dyDescent="0.3">
      <c r="B71" s="131" t="s">
        <v>123</v>
      </c>
      <c r="C71" s="256">
        <f>C70/25</f>
        <v>0.9</v>
      </c>
      <c r="D71" s="256"/>
      <c r="E71" s="256"/>
      <c r="F71" s="256"/>
      <c r="G71" s="257"/>
      <c r="I71" s="259"/>
      <c r="J71" s="262"/>
    </row>
    <row r="72" spans="2:10" ht="15.75" thickBot="1" x14ac:dyDescent="0.3">
      <c r="I72" s="259"/>
      <c r="J72" s="262"/>
    </row>
    <row r="73" spans="2:10" x14ac:dyDescent="0.25">
      <c r="B73" s="11" t="s">
        <v>115</v>
      </c>
      <c r="C73" s="266"/>
      <c r="D73" s="266"/>
      <c r="E73" s="266"/>
      <c r="F73" s="266"/>
      <c r="G73" s="267"/>
      <c r="I73" s="259"/>
      <c r="J73" s="262"/>
    </row>
    <row r="74" spans="2:10" x14ac:dyDescent="0.25">
      <c r="B74" s="130" t="s">
        <v>119</v>
      </c>
      <c r="C74" s="268"/>
      <c r="D74" s="268"/>
      <c r="E74" s="268"/>
      <c r="F74" s="268"/>
      <c r="G74" s="269"/>
      <c r="I74" s="259"/>
      <c r="J74" s="262"/>
    </row>
    <row r="75" spans="2:10" x14ac:dyDescent="0.25">
      <c r="B75" s="130" t="s">
        <v>121</v>
      </c>
      <c r="C75" s="268"/>
      <c r="D75" s="268"/>
      <c r="E75" s="268"/>
      <c r="F75" s="268"/>
      <c r="G75" s="269"/>
      <c r="I75" s="259"/>
      <c r="J75" s="262"/>
    </row>
    <row r="76" spans="2:10" ht="15.75" thickBot="1" x14ac:dyDescent="0.3">
      <c r="B76" s="130" t="s">
        <v>122</v>
      </c>
      <c r="C76" s="264"/>
      <c r="D76" s="264"/>
      <c r="E76" s="264"/>
      <c r="F76" s="264"/>
      <c r="G76" s="265"/>
      <c r="I76" s="260"/>
      <c r="J76" s="263"/>
    </row>
    <row r="77" spans="2:10" ht="15.75" thickBot="1" x14ac:dyDescent="0.3">
      <c r="B77" s="131" t="s">
        <v>123</v>
      </c>
      <c r="C77" s="256"/>
      <c r="D77" s="256"/>
      <c r="E77" s="256"/>
      <c r="F77" s="256"/>
      <c r="G77" s="257"/>
    </row>
  </sheetData>
  <mergeCells count="41">
    <mergeCell ref="I38:I55"/>
    <mergeCell ref="J38:J55"/>
    <mergeCell ref="B4:G4"/>
    <mergeCell ref="B20:H20"/>
    <mergeCell ref="B37:G37"/>
    <mergeCell ref="C51:G51"/>
    <mergeCell ref="C52:G52"/>
    <mergeCell ref="C49:G49"/>
    <mergeCell ref="B44:G44"/>
    <mergeCell ref="C45:G45"/>
    <mergeCell ref="C46:G46"/>
    <mergeCell ref="C47:G47"/>
    <mergeCell ref="C48:G48"/>
    <mergeCell ref="C39:G39"/>
    <mergeCell ref="C53:G53"/>
    <mergeCell ref="C54:G54"/>
    <mergeCell ref="C55:G55"/>
    <mergeCell ref="C76:G76"/>
    <mergeCell ref="C40:G40"/>
    <mergeCell ref="C41:G41"/>
    <mergeCell ref="C61:G61"/>
    <mergeCell ref="C62:G62"/>
    <mergeCell ref="C63:G63"/>
    <mergeCell ref="C42:G42"/>
    <mergeCell ref="C43:G43"/>
    <mergeCell ref="C77:G77"/>
    <mergeCell ref="C60:G60"/>
    <mergeCell ref="I59:I76"/>
    <mergeCell ref="J59:J76"/>
    <mergeCell ref="C70:G70"/>
    <mergeCell ref="C71:G71"/>
    <mergeCell ref="C73:G73"/>
    <mergeCell ref="C74:G74"/>
    <mergeCell ref="C75:G75"/>
    <mergeCell ref="C65:G65"/>
    <mergeCell ref="B66:G66"/>
    <mergeCell ref="C67:G67"/>
    <mergeCell ref="C68:G68"/>
    <mergeCell ref="C69:G69"/>
    <mergeCell ref="B59:G59"/>
    <mergeCell ref="C64:G64"/>
  </mergeCells>
  <phoneticPr fontId="2" type="noConversion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PRELIMINA-DEMOLI.</vt:lpstr>
      <vt:lpstr>REVEST. PISOS, PINTURA</vt:lpstr>
      <vt:lpstr>VEDAÇÃO E COBERTURA</vt:lpstr>
      <vt:lpstr>ESQUADRIAS</vt:lpstr>
      <vt:lpstr>ESQUADRIAS!Area_de_impressao</vt:lpstr>
      <vt:lpstr>'REVEST. PISOS, PINTURA'!Area_de_impressao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Mape</dc:creator>
  <cp:lastModifiedBy>Usuario</cp:lastModifiedBy>
  <cp:lastPrinted>2023-04-10T19:54:58Z</cp:lastPrinted>
  <dcterms:created xsi:type="dcterms:W3CDTF">2022-02-15T13:30:27Z</dcterms:created>
  <dcterms:modified xsi:type="dcterms:W3CDTF">2023-04-10T19:55:00Z</dcterms:modified>
</cp:coreProperties>
</file>